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1.    Veřejné zakázky 2016\1. EVIDENCE_VZ 2023\VZ 08_23_ZPŘ_práce_OŠK_Kiš_140 000\"/>
    </mc:Choice>
  </mc:AlternateContent>
  <bookViews>
    <workbookView xWindow="0" yWindow="0" windowWidth="28800" windowHeight="11700"/>
  </bookViews>
  <sheets>
    <sheet name="Rekapitulace stavby" sheetId="1" r:id="rId1"/>
    <sheet name="210122 - Oprava sociálníh..." sheetId="2" r:id="rId2"/>
    <sheet name="D.1.4.2 - Zdravotechnické..." sheetId="3" r:id="rId3"/>
    <sheet name="D.1.1. - Architektonicko-..." sheetId="4" r:id="rId4"/>
    <sheet name="D.1.4.1 - Oprava vytápění " sheetId="5" r:id="rId5"/>
    <sheet name="D.1.4.3 - Opravy elektroi..." sheetId="6" r:id="rId6"/>
    <sheet name="Pokyny pro vyplnění" sheetId="7" r:id="rId7"/>
  </sheets>
  <definedNames>
    <definedName name="_xlnm._FilterDatabase" localSheetId="1" hidden="1">'210122 - Oprava sociálníh...'!$C$78:$K$111</definedName>
    <definedName name="_xlnm._FilterDatabase" localSheetId="3" hidden="1">'D.1.1. - Architektonicko-...'!$C$93:$K$384</definedName>
    <definedName name="_xlnm._FilterDatabase" localSheetId="4" hidden="1">'D.1.4.1 - Oprava vytápění '!$C$88:$K$183</definedName>
    <definedName name="_xlnm._FilterDatabase" localSheetId="2" hidden="1">'D.1.4.2 - Zdravotechnické...'!$C$89:$K$338</definedName>
    <definedName name="_xlnm._FilterDatabase" localSheetId="5" hidden="1">'D.1.4.3 - Opravy elektroi...'!$C$80:$K$91</definedName>
    <definedName name="_xlnm.Print_Titles" localSheetId="1">'210122 - Oprava sociálníh...'!$78:$78</definedName>
    <definedName name="_xlnm.Print_Titles" localSheetId="3">'D.1.1. - Architektonicko-...'!$93:$93</definedName>
    <definedName name="_xlnm.Print_Titles" localSheetId="4">'D.1.4.1 - Oprava vytápění '!$88:$88</definedName>
    <definedName name="_xlnm.Print_Titles" localSheetId="2">'D.1.4.2 - Zdravotechnické...'!$89:$89</definedName>
    <definedName name="_xlnm.Print_Titles" localSheetId="5">'D.1.4.3 - Opravy elektroi...'!$80:$80</definedName>
    <definedName name="_xlnm.Print_Titles" localSheetId="0">'Rekapitulace stavby'!$52:$52</definedName>
    <definedName name="_xlnm.Print_Area" localSheetId="1">'210122 - Oprava sociálníh...'!$C$4:$J$37,'210122 - Oprava sociálníh...'!$C$43:$J$62,'210122 - Oprava sociálníh...'!$C$68:$K$111</definedName>
    <definedName name="_xlnm.Print_Area" localSheetId="3">'D.1.1. - Architektonicko-...'!$C$4:$J$39,'D.1.1. - Architektonicko-...'!$C$45:$J$75,'D.1.1. - Architektonicko-...'!$C$81:$K$384</definedName>
    <definedName name="_xlnm.Print_Area" localSheetId="4">'D.1.4.1 - Oprava vytápění '!$C$4:$J$39,'D.1.4.1 - Oprava vytápění '!$C$45:$J$70,'D.1.4.1 - Oprava vytápění '!$C$76:$K$183</definedName>
    <definedName name="_xlnm.Print_Area" localSheetId="2">'D.1.4.2 - Zdravotechnické...'!$C$4:$J$39,'D.1.4.2 - Zdravotechnické...'!$C$45:$J$71,'D.1.4.2 - Zdravotechnické...'!$C$77:$K$338</definedName>
    <definedName name="_xlnm.Print_Area" localSheetId="5">'D.1.4.3 - Opravy elektroi...'!$C$4:$J$39,'D.1.4.3 - Opravy elektroi...'!$C$45:$J$62,'D.1.4.3 - Opravy elektroi...'!$C$68:$K$91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59" i="1" s="1"/>
  <c r="J35" i="6"/>
  <c r="AX59" i="1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4" i="6"/>
  <c r="BH84" i="6"/>
  <c r="BG84" i="6"/>
  <c r="BF84" i="6"/>
  <c r="T84" i="6"/>
  <c r="R84" i="6"/>
  <c r="P84" i="6"/>
  <c r="J78" i="6"/>
  <c r="F75" i="6"/>
  <c r="E73" i="6"/>
  <c r="J55" i="6"/>
  <c r="F52" i="6"/>
  <c r="E50" i="6"/>
  <c r="J21" i="6"/>
  <c r="E21" i="6"/>
  <c r="J54" i="6" s="1"/>
  <c r="J20" i="6"/>
  <c r="J18" i="6"/>
  <c r="E18" i="6"/>
  <c r="F55" i="6"/>
  <c r="J17" i="6"/>
  <c r="J15" i="6"/>
  <c r="E15" i="6"/>
  <c r="F77" i="6" s="1"/>
  <c r="J14" i="6"/>
  <c r="J12" i="6"/>
  <c r="J75" i="6"/>
  <c r="E7" i="6"/>
  <c r="E71" i="6"/>
  <c r="J37" i="5"/>
  <c r="J36" i="5"/>
  <c r="AY58" i="1"/>
  <c r="J35" i="5"/>
  <c r="AX58" i="1" s="1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T112" i="5"/>
  <c r="R113" i="5"/>
  <c r="R112" i="5" s="1"/>
  <c r="P113" i="5"/>
  <c r="P112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T98" i="5" s="1"/>
  <c r="R99" i="5"/>
  <c r="R98" i="5" s="1"/>
  <c r="P99" i="5"/>
  <c r="P98" i="5"/>
  <c r="BI96" i="5"/>
  <c r="BH96" i="5"/>
  <c r="BG96" i="5"/>
  <c r="BF96" i="5"/>
  <c r="T96" i="5"/>
  <c r="R96" i="5"/>
  <c r="P96" i="5"/>
  <c r="BI92" i="5"/>
  <c r="BH92" i="5"/>
  <c r="BG92" i="5"/>
  <c r="BF92" i="5"/>
  <c r="T92" i="5"/>
  <c r="R92" i="5"/>
  <c r="P92" i="5"/>
  <c r="J86" i="5"/>
  <c r="J85" i="5"/>
  <c r="F83" i="5"/>
  <c r="E81" i="5"/>
  <c r="J55" i="5"/>
  <c r="J54" i="5"/>
  <c r="F52" i="5"/>
  <c r="E50" i="5"/>
  <c r="J18" i="5"/>
  <c r="E18" i="5"/>
  <c r="F55" i="5" s="1"/>
  <c r="J17" i="5"/>
  <c r="J15" i="5"/>
  <c r="E15" i="5"/>
  <c r="F85" i="5"/>
  <c r="J14" i="5"/>
  <c r="J12" i="5"/>
  <c r="J83" i="5" s="1"/>
  <c r="E7" i="5"/>
  <c r="E48" i="5" s="1"/>
  <c r="J37" i="4"/>
  <c r="J36" i="4"/>
  <c r="AY57" i="1" s="1"/>
  <c r="J35" i="4"/>
  <c r="AX57" i="1"/>
  <c r="BI384" i="4"/>
  <c r="BH384" i="4"/>
  <c r="BG384" i="4"/>
  <c r="BF384" i="4"/>
  <c r="T384" i="4"/>
  <c r="R384" i="4"/>
  <c r="P384" i="4"/>
  <c r="BI383" i="4"/>
  <c r="BH383" i="4"/>
  <c r="BG383" i="4"/>
  <c r="BF383" i="4"/>
  <c r="T383" i="4"/>
  <c r="R383" i="4"/>
  <c r="P383" i="4"/>
  <c r="BI382" i="4"/>
  <c r="BH382" i="4"/>
  <c r="BG382" i="4"/>
  <c r="BF382" i="4"/>
  <c r="T382" i="4"/>
  <c r="R382" i="4"/>
  <c r="P382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5" i="4"/>
  <c r="BH375" i="4"/>
  <c r="BG375" i="4"/>
  <c r="BF375" i="4"/>
  <c r="T375" i="4"/>
  <c r="R375" i="4"/>
  <c r="P375" i="4"/>
  <c r="BI373" i="4"/>
  <c r="BH373" i="4"/>
  <c r="BG373" i="4"/>
  <c r="BF373" i="4"/>
  <c r="T373" i="4"/>
  <c r="R373" i="4"/>
  <c r="P373" i="4"/>
  <c r="BI361" i="4"/>
  <c r="BH361" i="4"/>
  <c r="BG361" i="4"/>
  <c r="BF361" i="4"/>
  <c r="T361" i="4"/>
  <c r="R361" i="4"/>
  <c r="P361" i="4"/>
  <c r="BI360" i="4"/>
  <c r="BH360" i="4"/>
  <c r="BG360" i="4"/>
  <c r="BF360" i="4"/>
  <c r="T360" i="4"/>
  <c r="R360" i="4"/>
  <c r="P360" i="4"/>
  <c r="BI359" i="4"/>
  <c r="BH359" i="4"/>
  <c r="BG359" i="4"/>
  <c r="BF359" i="4"/>
  <c r="T359" i="4"/>
  <c r="R359" i="4"/>
  <c r="P359" i="4"/>
  <c r="BI358" i="4"/>
  <c r="BH358" i="4"/>
  <c r="BG358" i="4"/>
  <c r="BF358" i="4"/>
  <c r="T358" i="4"/>
  <c r="R358" i="4"/>
  <c r="P358" i="4"/>
  <c r="BI356" i="4"/>
  <c r="BH356" i="4"/>
  <c r="BG356" i="4"/>
  <c r="BF356" i="4"/>
  <c r="T356" i="4"/>
  <c r="R356" i="4"/>
  <c r="P356" i="4"/>
  <c r="BI353" i="4"/>
  <c r="BH353" i="4"/>
  <c r="BG353" i="4"/>
  <c r="BF353" i="4"/>
  <c r="T353" i="4"/>
  <c r="R353" i="4"/>
  <c r="P353" i="4"/>
  <c r="BI352" i="4"/>
  <c r="BH352" i="4"/>
  <c r="BG352" i="4"/>
  <c r="BF352" i="4"/>
  <c r="T352" i="4"/>
  <c r="R352" i="4"/>
  <c r="P352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9" i="4"/>
  <c r="BH329" i="4"/>
  <c r="BG329" i="4"/>
  <c r="BF329" i="4"/>
  <c r="T329" i="4"/>
  <c r="R329" i="4"/>
  <c r="P329" i="4"/>
  <c r="BI326" i="4"/>
  <c r="BH326" i="4"/>
  <c r="BG326" i="4"/>
  <c r="BF326" i="4"/>
  <c r="T326" i="4"/>
  <c r="R326" i="4"/>
  <c r="P326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2" i="4"/>
  <c r="BH322" i="4"/>
  <c r="BG322" i="4"/>
  <c r="BF322" i="4"/>
  <c r="T322" i="4"/>
  <c r="R322" i="4"/>
  <c r="P322" i="4"/>
  <c r="BI319" i="4"/>
  <c r="BH319" i="4"/>
  <c r="BG319" i="4"/>
  <c r="BF319" i="4"/>
  <c r="T319" i="4"/>
  <c r="R319" i="4"/>
  <c r="P319" i="4"/>
  <c r="BI318" i="4"/>
  <c r="BH318" i="4"/>
  <c r="BG318" i="4"/>
  <c r="BF318" i="4"/>
  <c r="T318" i="4"/>
  <c r="R318" i="4"/>
  <c r="P318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03" i="4"/>
  <c r="BH303" i="4"/>
  <c r="BG303" i="4"/>
  <c r="BF303" i="4"/>
  <c r="T303" i="4"/>
  <c r="R303" i="4"/>
  <c r="P303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2" i="4"/>
  <c r="BH292" i="4"/>
  <c r="BG292" i="4"/>
  <c r="BF292" i="4"/>
  <c r="T292" i="4"/>
  <c r="R292" i="4"/>
  <c r="P292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T219" i="4" s="1"/>
  <c r="R220" i="4"/>
  <c r="R219" i="4" s="1"/>
  <c r="P220" i="4"/>
  <c r="P219" i="4" s="1"/>
  <c r="BI217" i="4"/>
  <c r="BH217" i="4"/>
  <c r="BG217" i="4"/>
  <c r="BF217" i="4"/>
  <c r="T217" i="4"/>
  <c r="R217" i="4"/>
  <c r="P217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3" i="4"/>
  <c r="BH203" i="4"/>
  <c r="BG203" i="4"/>
  <c r="BF203" i="4"/>
  <c r="T203" i="4"/>
  <c r="R203" i="4"/>
  <c r="P203" i="4"/>
  <c r="BI192" i="4"/>
  <c r="BH192" i="4"/>
  <c r="BG192" i="4"/>
  <c r="BF192" i="4"/>
  <c r="T192" i="4"/>
  <c r="R192" i="4"/>
  <c r="P192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76" i="4"/>
  <c r="BH176" i="4"/>
  <c r="BG176" i="4"/>
  <c r="BF176" i="4"/>
  <c r="T176" i="4"/>
  <c r="R176" i="4"/>
  <c r="P176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2" i="4"/>
  <c r="BH132" i="4"/>
  <c r="BG132" i="4"/>
  <c r="BF132" i="4"/>
  <c r="T132" i="4"/>
  <c r="R132" i="4"/>
  <c r="P132" i="4"/>
  <c r="BI121" i="4"/>
  <c r="BH121" i="4"/>
  <c r="BG121" i="4"/>
  <c r="BF121" i="4"/>
  <c r="T121" i="4"/>
  <c r="R121" i="4"/>
  <c r="P121" i="4"/>
  <c r="BI114" i="4"/>
  <c r="BH114" i="4"/>
  <c r="BG114" i="4"/>
  <c r="BF114" i="4"/>
  <c r="T114" i="4"/>
  <c r="R114" i="4"/>
  <c r="P114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J91" i="4"/>
  <c r="J90" i="4"/>
  <c r="F88" i="4"/>
  <c r="E86" i="4"/>
  <c r="J55" i="4"/>
  <c r="J54" i="4"/>
  <c r="F52" i="4"/>
  <c r="E50" i="4"/>
  <c r="J18" i="4"/>
  <c r="E18" i="4"/>
  <c r="F55" i="4" s="1"/>
  <c r="J17" i="4"/>
  <c r="J15" i="4"/>
  <c r="E15" i="4"/>
  <c r="F54" i="4" s="1"/>
  <c r="J14" i="4"/>
  <c r="J12" i="4"/>
  <c r="J88" i="4"/>
  <c r="E7" i="4"/>
  <c r="E84" i="4"/>
  <c r="J37" i="3"/>
  <c r="J36" i="3"/>
  <c r="AY56" i="1"/>
  <c r="J35" i="3"/>
  <c r="AX56" i="1"/>
  <c r="BI337" i="3"/>
  <c r="BH337" i="3"/>
  <c r="BG337" i="3"/>
  <c r="BF337" i="3"/>
  <c r="T337" i="3"/>
  <c r="R337" i="3"/>
  <c r="P337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6" i="3"/>
  <c r="BH326" i="3"/>
  <c r="BG326" i="3"/>
  <c r="BF326" i="3"/>
  <c r="T326" i="3"/>
  <c r="R326" i="3"/>
  <c r="P326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3" i="3"/>
  <c r="BH93" i="3"/>
  <c r="BG93" i="3"/>
  <c r="BF93" i="3"/>
  <c r="T93" i="3"/>
  <c r="R93" i="3"/>
  <c r="P93" i="3"/>
  <c r="J87" i="3"/>
  <c r="J86" i="3"/>
  <c r="F84" i="3"/>
  <c r="E82" i="3"/>
  <c r="J55" i="3"/>
  <c r="J54" i="3"/>
  <c r="F52" i="3"/>
  <c r="E50" i="3"/>
  <c r="J18" i="3"/>
  <c r="E18" i="3"/>
  <c r="F87" i="3" s="1"/>
  <c r="J17" i="3"/>
  <c r="J15" i="3"/>
  <c r="E15" i="3"/>
  <c r="F86" i="3"/>
  <c r="J14" i="3"/>
  <c r="J12" i="3"/>
  <c r="J52" i="3" s="1"/>
  <c r="E7" i="3"/>
  <c r="E48" i="3"/>
  <c r="J35" i="2"/>
  <c r="J34" i="2"/>
  <c r="AY55" i="1" s="1"/>
  <c r="J33" i="2"/>
  <c r="AX55" i="1"/>
  <c r="BI111" i="2"/>
  <c r="BH111" i="2"/>
  <c r="BG111" i="2"/>
  <c r="BF111" i="2"/>
  <c r="T111" i="2"/>
  <c r="T110" i="2" s="1"/>
  <c r="R111" i="2"/>
  <c r="R110" i="2" s="1"/>
  <c r="P111" i="2"/>
  <c r="P110" i="2" s="1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BI85" i="2"/>
  <c r="BH85" i="2"/>
  <c r="BG85" i="2"/>
  <c r="BF85" i="2"/>
  <c r="T85" i="2"/>
  <c r="T84" i="2"/>
  <c r="R85" i="2"/>
  <c r="R84" i="2" s="1"/>
  <c r="P85" i="2"/>
  <c r="P84" i="2" s="1"/>
  <c r="BI82" i="2"/>
  <c r="BH82" i="2"/>
  <c r="BG82" i="2"/>
  <c r="BF82" i="2"/>
  <c r="T82" i="2"/>
  <c r="T81" i="2" s="1"/>
  <c r="R82" i="2"/>
  <c r="R81" i="2"/>
  <c r="P82" i="2"/>
  <c r="P81" i="2" s="1"/>
  <c r="J76" i="2"/>
  <c r="J75" i="2"/>
  <c r="F73" i="2"/>
  <c r="E71" i="2"/>
  <c r="J51" i="2"/>
  <c r="J50" i="2"/>
  <c r="F48" i="2"/>
  <c r="E46" i="2"/>
  <c r="J16" i="2"/>
  <c r="E16" i="2"/>
  <c r="F76" i="2" s="1"/>
  <c r="J15" i="2"/>
  <c r="J13" i="2"/>
  <c r="E13" i="2"/>
  <c r="F75" i="2"/>
  <c r="J12" i="2"/>
  <c r="J10" i="2"/>
  <c r="J73" i="2"/>
  <c r="L50" i="1"/>
  <c r="AM50" i="1"/>
  <c r="AM49" i="1"/>
  <c r="L49" i="1"/>
  <c r="AM47" i="1"/>
  <c r="L47" i="1"/>
  <c r="L45" i="1"/>
  <c r="L44" i="1"/>
  <c r="BK103" i="2"/>
  <c r="J87" i="2"/>
  <c r="J99" i="2"/>
  <c r="BK93" i="2"/>
  <c r="J326" i="3"/>
  <c r="J290" i="3"/>
  <c r="J271" i="3"/>
  <c r="BK238" i="3"/>
  <c r="BK199" i="3"/>
  <c r="BK144" i="3"/>
  <c r="J108" i="3"/>
  <c r="J304" i="3"/>
  <c r="J333" i="3"/>
  <c r="J292" i="3"/>
  <c r="BK263" i="3"/>
  <c r="BK227" i="3"/>
  <c r="BK207" i="3"/>
  <c r="BK159" i="3"/>
  <c r="J122" i="3"/>
  <c r="J317" i="3"/>
  <c r="J298" i="3"/>
  <c r="J273" i="3"/>
  <c r="J241" i="3"/>
  <c r="J201" i="3"/>
  <c r="BK185" i="3"/>
  <c r="BK171" i="3"/>
  <c r="J106" i="2"/>
  <c r="J111" i="2"/>
  <c r="J97" i="2"/>
  <c r="BK91" i="2"/>
  <c r="BK328" i="3"/>
  <c r="BK306" i="3"/>
  <c r="BK273" i="3"/>
  <c r="BK250" i="3"/>
  <c r="J209" i="3"/>
  <c r="BK146" i="3"/>
  <c r="J124" i="3"/>
  <c r="J323" i="3"/>
  <c r="J265" i="3"/>
  <c r="J233" i="3"/>
  <c r="J213" i="3"/>
  <c r="J173" i="3"/>
  <c r="BK161" i="3"/>
  <c r="BK132" i="3"/>
  <c r="J110" i="3"/>
  <c r="BK337" i="3"/>
  <c r="J288" i="3"/>
  <c r="J261" i="3"/>
  <c r="BK209" i="3"/>
  <c r="J167" i="3"/>
  <c r="BK152" i="3"/>
  <c r="BK113" i="3"/>
  <c r="J300" i="3"/>
  <c r="BK265" i="3"/>
  <c r="BK255" i="3"/>
  <c r="J238" i="3"/>
  <c r="J207" i="3"/>
  <c r="J187" i="3"/>
  <c r="BK175" i="3"/>
  <c r="BK148" i="3"/>
  <c r="J132" i="3"/>
  <c r="J114" i="3"/>
  <c r="BK100" i="3"/>
  <c r="J319" i="4"/>
  <c r="BK266" i="4"/>
  <c r="J212" i="4"/>
  <c r="BK150" i="4"/>
  <c r="BK358" i="4"/>
  <c r="J313" i="4"/>
  <c r="BK269" i="4"/>
  <c r="J257" i="4"/>
  <c r="BK208" i="4"/>
  <c r="J148" i="4"/>
  <c r="BK99" i="4"/>
  <c r="BK339" i="4"/>
  <c r="J300" i="4"/>
  <c r="BK257" i="4"/>
  <c r="BK217" i="4"/>
  <c r="J145" i="4"/>
  <c r="BK100" i="4"/>
  <c r="BK352" i="4"/>
  <c r="J315" i="4"/>
  <c r="J243" i="4"/>
  <c r="BK176" i="4"/>
  <c r="J114" i="4"/>
  <c r="J105" i="5"/>
  <c r="J159" i="5"/>
  <c r="BK104" i="5"/>
  <c r="BK167" i="5"/>
  <c r="J138" i="5"/>
  <c r="J99" i="5"/>
  <c r="J157" i="5"/>
  <c r="J136" i="5"/>
  <c r="J128" i="5"/>
  <c r="J90" i="6"/>
  <c r="BK87" i="6"/>
  <c r="BK130" i="3"/>
  <c r="J113" i="3"/>
  <c r="BK97" i="3"/>
  <c r="BK303" i="4"/>
  <c r="J267" i="4"/>
  <c r="J242" i="4"/>
  <c r="BK165" i="4"/>
  <c r="J97" i="4"/>
  <c r="BK353" i="4"/>
  <c r="BK329" i="4"/>
  <c r="BK279" i="4"/>
  <c r="BK258" i="4"/>
  <c r="J210" i="4"/>
  <c r="BK156" i="4"/>
  <c r="J121" i="4"/>
  <c r="BK359" i="4"/>
  <c r="BK313" i="4"/>
  <c r="J264" i="4"/>
  <c r="BK220" i="4"/>
  <c r="BK141" i="4"/>
  <c r="J358" i="4"/>
  <c r="BK318" i="4"/>
  <c r="J240" i="4"/>
  <c r="J165" i="4"/>
  <c r="BK171" i="5"/>
  <c r="J155" i="5"/>
  <c r="J109" i="5"/>
  <c r="BK169" i="5"/>
  <c r="J116" i="5"/>
  <c r="J165" i="5"/>
  <c r="J130" i="5"/>
  <c r="BK105" i="5"/>
  <c r="J178" i="5"/>
  <c r="BK150" i="5"/>
  <c r="J120" i="5"/>
  <c r="J87" i="6"/>
  <c r="BK99" i="2"/>
  <c r="J85" i="2"/>
  <c r="J93" i="2"/>
  <c r="J89" i="2"/>
  <c r="BK317" i="3"/>
  <c r="BK286" i="3"/>
  <c r="J259" i="3"/>
  <c r="J217" i="3"/>
  <c r="BK173" i="3"/>
  <c r="BK114" i="3"/>
  <c r="J310" i="3"/>
  <c r="BK269" i="3"/>
  <c r="J302" i="3"/>
  <c r="BK275" i="3"/>
  <c r="BK241" i="3"/>
  <c r="BK213" i="3"/>
  <c r="J175" i="3"/>
  <c r="BK124" i="3"/>
  <c r="BK326" i="3"/>
  <c r="J280" i="3"/>
  <c r="J263" i="3"/>
  <c r="J227" i="3"/>
  <c r="J205" i="3"/>
  <c r="BK189" i="3"/>
  <c r="BK169" i="3"/>
  <c r="BK101" i="2"/>
  <c r="J101" i="2"/>
  <c r="BK87" i="2"/>
  <c r="J335" i="3"/>
  <c r="BK300" i="3"/>
  <c r="BK267" i="3"/>
  <c r="BK243" i="3"/>
  <c r="BK197" i="3"/>
  <c r="BK155" i="3"/>
  <c r="J112" i="3"/>
  <c r="J315" i="3"/>
  <c r="BK282" i="3"/>
  <c r="J243" i="3"/>
  <c r="BK221" i="3"/>
  <c r="J181" i="3"/>
  <c r="J165" i="3"/>
  <c r="BK138" i="3"/>
  <c r="BK118" i="3"/>
  <c r="BK106" i="3"/>
  <c r="J321" i="3"/>
  <c r="J282" i="3"/>
  <c r="BK251" i="3"/>
  <c r="BK225" i="3"/>
  <c r="BK205" i="3"/>
  <c r="BK165" i="3"/>
  <c r="J130" i="3"/>
  <c r="BK321" i="3"/>
  <c r="BK290" i="3"/>
  <c r="BK271" i="3"/>
  <c r="J250" i="3"/>
  <c r="J231" i="3"/>
  <c r="BK215" i="3"/>
  <c r="BK195" i="3"/>
  <c r="BK163" i="3"/>
  <c r="J155" i="3"/>
  <c r="J138" i="3"/>
  <c r="BK112" i="3"/>
  <c r="BK356" i="4"/>
  <c r="BK273" i="4"/>
  <c r="J247" i="4"/>
  <c r="BK159" i="4"/>
  <c r="BK384" i="4"/>
  <c r="J352" i="4"/>
  <c r="BK300" i="4"/>
  <c r="J272" i="4"/>
  <c r="J260" i="4"/>
  <c r="J237" i="4"/>
  <c r="BK192" i="4"/>
  <c r="BK145" i="4"/>
  <c r="BK375" i="4"/>
  <c r="J329" i="4"/>
  <c r="BK275" i="4"/>
  <c r="BK244" i="4"/>
  <c r="J225" i="4"/>
  <c r="J154" i="4"/>
  <c r="BK382" i="4"/>
  <c r="J332" i="4"/>
  <c r="J269" i="4"/>
  <c r="J217" i="4"/>
  <c r="BK153" i="4"/>
  <c r="BK132" i="5"/>
  <c r="BK180" i="5"/>
  <c r="BK144" i="5"/>
  <c r="J171" i="5"/>
  <c r="J144" i="5"/>
  <c r="J104" i="5"/>
  <c r="BK173" i="5"/>
  <c r="BK138" i="5"/>
  <c r="J132" i="5"/>
  <c r="J122" i="5"/>
  <c r="BK86" i="6"/>
  <c r="J157" i="3"/>
  <c r="BK122" i="3"/>
  <c r="BK108" i="3"/>
  <c r="J380" i="4"/>
  <c r="J271" i="4"/>
  <c r="BK260" i="4"/>
  <c r="BK224" i="4"/>
  <c r="J151" i="4"/>
  <c r="BK360" i="4"/>
  <c r="J303" i="4"/>
  <c r="J268" i="4"/>
  <c r="BK240" i="4"/>
  <c r="J203" i="4"/>
  <c r="BK151" i="4"/>
  <c r="J100" i="4"/>
  <c r="J337" i="4"/>
  <c r="J274" i="4"/>
  <c r="BK242" i="4"/>
  <c r="BK162" i="4"/>
  <c r="J132" i="4"/>
  <c r="J383" i="4"/>
  <c r="J335" i="4"/>
  <c r="J273" i="4"/>
  <c r="BK185" i="4"/>
  <c r="J103" i="4"/>
  <c r="BK165" i="5"/>
  <c r="BK134" i="5"/>
  <c r="J175" i="5"/>
  <c r="J141" i="5"/>
  <c r="J173" i="5"/>
  <c r="BK142" i="5"/>
  <c r="J118" i="5"/>
  <c r="BK182" i="5"/>
  <c r="BK141" i="5"/>
  <c r="BK89" i="6"/>
  <c r="BK84" i="6"/>
  <c r="J82" i="2"/>
  <c r="BK95" i="2"/>
  <c r="J103" i="2"/>
  <c r="BK89" i="2"/>
  <c r="J337" i="3"/>
  <c r="J312" i="3"/>
  <c r="J277" i="3"/>
  <c r="J251" i="3"/>
  <c r="J229" i="3"/>
  <c r="BK193" i="3"/>
  <c r="J150" i="3"/>
  <c r="BK126" i="3"/>
  <c r="BK319" i="3"/>
  <c r="BK284" i="3"/>
  <c r="J319" i="3"/>
  <c r="BK280" i="3"/>
  <c r="J249" i="3"/>
  <c r="J223" i="3"/>
  <c r="J195" i="3"/>
  <c r="J169" i="3"/>
  <c r="J134" i="3"/>
  <c r="BK115" i="3"/>
  <c r="BK310" i="3"/>
  <c r="J294" i="3"/>
  <c r="J269" i="3"/>
  <c r="BK249" i="3"/>
  <c r="BK233" i="3"/>
  <c r="BK211" i="3"/>
  <c r="J197" i="3"/>
  <c r="J177" i="3"/>
  <c r="BK111" i="2"/>
  <c r="BK97" i="2"/>
  <c r="BK106" i="2"/>
  <c r="J91" i="2"/>
  <c r="J95" i="2"/>
  <c r="BK82" i="2"/>
  <c r="BK323" i="3"/>
  <c r="BK288" i="3"/>
  <c r="J257" i="3"/>
  <c r="J225" i="3"/>
  <c r="BK201" i="3"/>
  <c r="BK177" i="3"/>
  <c r="BK136" i="3"/>
  <c r="BK335" i="3"/>
  <c r="J308" i="3"/>
  <c r="BK292" i="3"/>
  <c r="J255" i="3"/>
  <c r="BK235" i="3"/>
  <c r="BK223" i="3"/>
  <c r="J211" i="3"/>
  <c r="J171" i="3"/>
  <c r="BK157" i="3"/>
  <c r="J136" i="3"/>
  <c r="J111" i="3"/>
  <c r="J100" i="3"/>
  <c r="J330" i="3"/>
  <c r="BK298" i="3"/>
  <c r="BK279" i="3"/>
  <c r="J247" i="3"/>
  <c r="BK219" i="3"/>
  <c r="J185" i="3"/>
  <c r="J144" i="3"/>
  <c r="J120" i="3"/>
  <c r="BK312" i="3"/>
  <c r="J296" i="3"/>
  <c r="J275" i="3"/>
  <c r="BK257" i="3"/>
  <c r="BK247" i="3"/>
  <c r="J235" i="3"/>
  <c r="J203" i="3"/>
  <c r="BK191" i="3"/>
  <c r="BK183" i="3"/>
  <c r="J161" i="3"/>
  <c r="J152" i="3"/>
  <c r="BK140" i="3"/>
  <c r="BK120" i="3"/>
  <c r="J106" i="3"/>
  <c r="J382" i="4"/>
  <c r="BK302" i="4"/>
  <c r="J270" i="4"/>
  <c r="J234" i="4"/>
  <c r="J192" i="4"/>
  <c r="J99" i="4"/>
  <c r="J361" i="4"/>
  <c r="J330" i="4"/>
  <c r="BK326" i="4"/>
  <c r="J282" i="4"/>
  <c r="BK264" i="4"/>
  <c r="BK243" i="4"/>
  <c r="BK212" i="4"/>
  <c r="J153" i="4"/>
  <c r="BK137" i="4"/>
  <c r="BK361" i="4"/>
  <c r="BK323" i="4"/>
  <c r="BK272" i="4"/>
  <c r="BK265" i="4"/>
  <c r="BK237" i="4"/>
  <c r="J159" i="4"/>
  <c r="BK121" i="4"/>
  <c r="BK378" i="4"/>
  <c r="BK337" i="4"/>
  <c r="BK322" i="4"/>
  <c r="J249" i="4"/>
  <c r="J187" i="4"/>
  <c r="J147" i="4"/>
  <c r="BK118" i="5"/>
  <c r="BK157" i="5"/>
  <c r="BK128" i="5"/>
  <c r="J92" i="5"/>
  <c r="BK163" i="5"/>
  <c r="J124" i="5"/>
  <c r="BK113" i="5"/>
  <c r="J180" i="5"/>
  <c r="J163" i="5"/>
  <c r="BK136" i="5"/>
  <c r="J134" i="5"/>
  <c r="BK126" i="5"/>
  <c r="BK109" i="5"/>
  <c r="J86" i="6"/>
  <c r="BK134" i="3"/>
  <c r="J115" i="3"/>
  <c r="BK102" i="3"/>
  <c r="BK330" i="4"/>
  <c r="J279" i="4"/>
  <c r="J258" i="4"/>
  <c r="BK203" i="4"/>
  <c r="BK148" i="4"/>
  <c r="BK373" i="4"/>
  <c r="J339" i="4"/>
  <c r="BK315" i="4"/>
  <c r="BK274" i="4"/>
  <c r="J265" i="4"/>
  <c r="BK249" i="4"/>
  <c r="J220" i="4"/>
  <c r="BK187" i="4"/>
  <c r="BK147" i="4"/>
  <c r="J384" i="4"/>
  <c r="J353" i="4"/>
  <c r="J325" i="4"/>
  <c r="J292" i="4"/>
  <c r="J266" i="4"/>
  <c r="J226" i="4"/>
  <c r="J157" i="4"/>
  <c r="BK103" i="4"/>
  <c r="J360" i="4"/>
  <c r="J326" i="4"/>
  <c r="J302" i="4"/>
  <c r="J244" i="4"/>
  <c r="J208" i="4"/>
  <c r="BK154" i="4"/>
  <c r="BK132" i="4"/>
  <c r="BK159" i="5"/>
  <c r="J126" i="5"/>
  <c r="J182" i="5"/>
  <c r="J150" i="5"/>
  <c r="J102" i="5"/>
  <c r="J169" i="5"/>
  <c r="J148" i="5"/>
  <c r="BK122" i="5"/>
  <c r="BK102" i="5"/>
  <c r="J167" i="5"/>
  <c r="J142" i="5"/>
  <c r="J113" i="5"/>
  <c r="J84" i="6"/>
  <c r="J108" i="2"/>
  <c r="BK108" i="2"/>
  <c r="BK85" i="2"/>
  <c r="BK330" i="3"/>
  <c r="BK302" i="3"/>
  <c r="J245" i="3"/>
  <c r="BK203" i="3"/>
  <c r="J179" i="3"/>
  <c r="BK128" i="3"/>
  <c r="BK333" i="3"/>
  <c r="BK294" i="3"/>
  <c r="J328" i="3"/>
  <c r="J286" i="3"/>
  <c r="J253" i="3"/>
  <c r="BK217" i="3"/>
  <c r="BK187" i="3"/>
  <c r="J148" i="3"/>
  <c r="J102" i="3"/>
  <c r="BK304" i="3"/>
  <c r="BK277" i="3"/>
  <c r="BK253" i="3"/>
  <c r="J237" i="3"/>
  <c r="J219" i="3"/>
  <c r="J193" i="3"/>
  <c r="BK181" i="3"/>
  <c r="BK167" i="3"/>
  <c r="AS54" i="1"/>
  <c r="BK315" i="3"/>
  <c r="J284" i="3"/>
  <c r="BK237" i="3"/>
  <c r="J183" i="3"/>
  <c r="J142" i="3"/>
  <c r="J97" i="3"/>
  <c r="BK296" i="3"/>
  <c r="BK261" i="3"/>
  <c r="BK229" i="3"/>
  <c r="J191" i="3"/>
  <c r="J163" i="3"/>
  <c r="BK150" i="3"/>
  <c r="J126" i="3"/>
  <c r="BK93" i="3"/>
  <c r="BK308" i="3"/>
  <c r="J267" i="3"/>
  <c r="BK231" i="3"/>
  <c r="J215" i="3"/>
  <c r="J189" i="3"/>
  <c r="J140" i="3"/>
  <c r="J118" i="3"/>
  <c r="J306" i="3"/>
  <c r="J279" i="3"/>
  <c r="BK259" i="3"/>
  <c r="BK245" i="3"/>
  <c r="J221" i="3"/>
  <c r="J199" i="3"/>
  <c r="BK179" i="3"/>
  <c r="J159" i="3"/>
  <c r="J146" i="3"/>
  <c r="J128" i="3"/>
  <c r="BK110" i="3"/>
  <c r="J93" i="3"/>
  <c r="BK280" i="4"/>
  <c r="BK259" i="4"/>
  <c r="BK226" i="4"/>
  <c r="BK152" i="4"/>
  <c r="J375" i="4"/>
  <c r="BK335" i="4"/>
  <c r="BK319" i="4"/>
  <c r="J275" i="4"/>
  <c r="BK267" i="4"/>
  <c r="J224" i="4"/>
  <c r="J162" i="4"/>
  <c r="BK114" i="4"/>
  <c r="J356" i="4"/>
  <c r="J318" i="4"/>
  <c r="BK268" i="4"/>
  <c r="J176" i="4"/>
  <c r="J137" i="4"/>
  <c r="J359" i="4"/>
  <c r="BK325" i="4"/>
  <c r="J280" i="4"/>
  <c r="J228" i="4"/>
  <c r="J156" i="4"/>
  <c r="BK146" i="5"/>
  <c r="J96" i="5"/>
  <c r="BK152" i="5"/>
  <c r="BK175" i="5"/>
  <c r="J152" i="5"/>
  <c r="BK120" i="5"/>
  <c r="BK92" i="5"/>
  <c r="J146" i="5"/>
  <c r="BK130" i="5"/>
  <c r="BK116" i="5"/>
  <c r="J89" i="6"/>
  <c r="BK142" i="3"/>
  <c r="BK111" i="3"/>
  <c r="BK383" i="4"/>
  <c r="BK282" i="4"/>
  <c r="J263" i="4"/>
  <c r="BK228" i="4"/>
  <c r="BK157" i="4"/>
  <c r="J378" i="4"/>
  <c r="BK332" i="4"/>
  <c r="BK292" i="4"/>
  <c r="BK270" i="4"/>
  <c r="BK263" i="4"/>
  <c r="BK234" i="4"/>
  <c r="J185" i="4"/>
  <c r="J141" i="4"/>
  <c r="J373" i="4"/>
  <c r="J322" i="4"/>
  <c r="BK271" i="4"/>
  <c r="BK247" i="4"/>
  <c r="BK210" i="4"/>
  <c r="J152" i="4"/>
  <c r="BK380" i="4"/>
  <c r="J323" i="4"/>
  <c r="J259" i="4"/>
  <c r="BK225" i="4"/>
  <c r="J150" i="4"/>
  <c r="BK97" i="4"/>
  <c r="BK148" i="5"/>
  <c r="BK99" i="5"/>
  <c r="BK155" i="5"/>
  <c r="BK178" i="5"/>
  <c r="BK161" i="5"/>
  <c r="BK96" i="5"/>
  <c r="J161" i="5"/>
  <c r="BK124" i="5"/>
  <c r="BK90" i="6"/>
  <c r="R96" i="4" l="1"/>
  <c r="P136" i="4"/>
  <c r="T136" i="4"/>
  <c r="R158" i="4"/>
  <c r="P207" i="4"/>
  <c r="P223" i="4"/>
  <c r="BK227" i="4"/>
  <c r="J227" i="4" s="1"/>
  <c r="J68" i="4" s="1"/>
  <c r="BK248" i="4"/>
  <c r="J248" i="4" s="1"/>
  <c r="J69" i="4" s="1"/>
  <c r="T248" i="4"/>
  <c r="R281" i="4"/>
  <c r="T281" i="4"/>
  <c r="BK324" i="4"/>
  <c r="J324" i="4" s="1"/>
  <c r="J71" i="4" s="1"/>
  <c r="P324" i="4"/>
  <c r="R324" i="4"/>
  <c r="BK338" i="4"/>
  <c r="J338" i="4"/>
  <c r="J72" i="4" s="1"/>
  <c r="P338" i="4"/>
  <c r="R338" i="4"/>
  <c r="T338" i="4"/>
  <c r="BK374" i="4"/>
  <c r="J374" i="4"/>
  <c r="J73" i="4" s="1"/>
  <c r="P374" i="4"/>
  <c r="R374" i="4"/>
  <c r="T374" i="4"/>
  <c r="BK381" i="4"/>
  <c r="J381" i="4"/>
  <c r="J74" i="4" s="1"/>
  <c r="P381" i="4"/>
  <c r="R381" i="4"/>
  <c r="T381" i="4"/>
  <c r="P91" i="5"/>
  <c r="T91" i="5"/>
  <c r="BK101" i="5"/>
  <c r="J101" i="5" s="1"/>
  <c r="J63" i="5" s="1"/>
  <c r="P101" i="5"/>
  <c r="T101" i="5"/>
  <c r="P115" i="5"/>
  <c r="T115" i="5"/>
  <c r="P140" i="5"/>
  <c r="T140" i="5"/>
  <c r="R154" i="5"/>
  <c r="T177" i="5"/>
  <c r="P96" i="4"/>
  <c r="BK136" i="4"/>
  <c r="J136" i="4" s="1"/>
  <c r="J62" i="4" s="1"/>
  <c r="BK158" i="4"/>
  <c r="J158" i="4" s="1"/>
  <c r="J63" i="4" s="1"/>
  <c r="T158" i="4"/>
  <c r="R207" i="4"/>
  <c r="R223" i="4"/>
  <c r="R227" i="4"/>
  <c r="P248" i="4"/>
  <c r="BK281" i="4"/>
  <c r="J281" i="4" s="1"/>
  <c r="J70" i="4" s="1"/>
  <c r="R101" i="5"/>
  <c r="BK115" i="5"/>
  <c r="J115" i="5" s="1"/>
  <c r="J66" i="5" s="1"/>
  <c r="R115" i="5"/>
  <c r="BK154" i="5"/>
  <c r="J154" i="5" s="1"/>
  <c r="J68" i="5" s="1"/>
  <c r="T154" i="5"/>
  <c r="P177" i="5"/>
  <c r="P83" i="6"/>
  <c r="P82" i="6" s="1"/>
  <c r="P81" i="6" s="1"/>
  <c r="AU59" i="1" s="1"/>
  <c r="P86" i="2"/>
  <c r="P80" i="2"/>
  <c r="P79" i="2" s="1"/>
  <c r="AU55" i="1" s="1"/>
  <c r="T86" i="2"/>
  <c r="P105" i="2"/>
  <c r="R105" i="2"/>
  <c r="BK92" i="3"/>
  <c r="J92" i="3" s="1"/>
  <c r="J61" i="3" s="1"/>
  <c r="R92" i="3"/>
  <c r="BK99" i="3"/>
  <c r="J99" i="3" s="1"/>
  <c r="J62" i="3" s="1"/>
  <c r="R99" i="3"/>
  <c r="BK105" i="3"/>
  <c r="J105" i="3" s="1"/>
  <c r="J64" i="3" s="1"/>
  <c r="R105" i="3"/>
  <c r="T105" i="3"/>
  <c r="P117" i="3"/>
  <c r="R117" i="3"/>
  <c r="T117" i="3"/>
  <c r="BK154" i="3"/>
  <c r="J154" i="3" s="1"/>
  <c r="J66" i="3" s="1"/>
  <c r="T154" i="3"/>
  <c r="P240" i="3"/>
  <c r="R240" i="3"/>
  <c r="BK314" i="3"/>
  <c r="J314" i="3" s="1"/>
  <c r="J68" i="3" s="1"/>
  <c r="R314" i="3"/>
  <c r="BK325" i="3"/>
  <c r="J325" i="3"/>
  <c r="J69" i="3"/>
  <c r="R325" i="3"/>
  <c r="BK332" i="3"/>
  <c r="J332" i="3" s="1"/>
  <c r="J70" i="3" s="1"/>
  <c r="T332" i="3"/>
  <c r="BK83" i="6"/>
  <c r="J83" i="6" s="1"/>
  <c r="J61" i="6" s="1"/>
  <c r="R83" i="6"/>
  <c r="R82" i="6" s="1"/>
  <c r="R81" i="6" s="1"/>
  <c r="BK86" i="2"/>
  <c r="J86" i="2" s="1"/>
  <c r="J59" i="2" s="1"/>
  <c r="R86" i="2"/>
  <c r="R80" i="2"/>
  <c r="R79" i="2" s="1"/>
  <c r="BK105" i="2"/>
  <c r="J105" i="2" s="1"/>
  <c r="J60" i="2" s="1"/>
  <c r="T105" i="2"/>
  <c r="P92" i="3"/>
  <c r="T92" i="3"/>
  <c r="P99" i="3"/>
  <c r="T99" i="3"/>
  <c r="P105" i="3"/>
  <c r="BK117" i="3"/>
  <c r="J117" i="3"/>
  <c r="J65" i="3" s="1"/>
  <c r="P154" i="3"/>
  <c r="R154" i="3"/>
  <c r="R104" i="3" s="1"/>
  <c r="BK240" i="3"/>
  <c r="J240" i="3" s="1"/>
  <c r="J67" i="3" s="1"/>
  <c r="T240" i="3"/>
  <c r="P314" i="3"/>
  <c r="T314" i="3"/>
  <c r="P325" i="3"/>
  <c r="T325" i="3"/>
  <c r="P332" i="3"/>
  <c r="R332" i="3"/>
  <c r="BK96" i="4"/>
  <c r="T96" i="4"/>
  <c r="R136" i="4"/>
  <c r="P158" i="4"/>
  <c r="BK207" i="4"/>
  <c r="J207" i="4"/>
  <c r="J64" i="4" s="1"/>
  <c r="T207" i="4"/>
  <c r="BK223" i="4"/>
  <c r="BK222" i="4" s="1"/>
  <c r="J222" i="4" s="1"/>
  <c r="J66" i="4" s="1"/>
  <c r="J223" i="4"/>
  <c r="J67" i="4" s="1"/>
  <c r="T223" i="4"/>
  <c r="P227" i="4"/>
  <c r="T227" i="4"/>
  <c r="R248" i="4"/>
  <c r="P281" i="4"/>
  <c r="T324" i="4"/>
  <c r="BK91" i="5"/>
  <c r="R91" i="5"/>
  <c r="R90" i="5"/>
  <c r="BK140" i="5"/>
  <c r="J140" i="5"/>
  <c r="J67" i="5" s="1"/>
  <c r="R140" i="5"/>
  <c r="P154" i="5"/>
  <c r="BK177" i="5"/>
  <c r="J177" i="5"/>
  <c r="J69" i="5" s="1"/>
  <c r="R177" i="5"/>
  <c r="T83" i="6"/>
  <c r="T82" i="6" s="1"/>
  <c r="T81" i="6" s="1"/>
  <c r="BK219" i="4"/>
  <c r="J219" i="4"/>
  <c r="J65" i="4" s="1"/>
  <c r="BK98" i="5"/>
  <c r="J98" i="5"/>
  <c r="J62" i="5" s="1"/>
  <c r="BK112" i="5"/>
  <c r="J112" i="5" s="1"/>
  <c r="J65" i="5" s="1"/>
  <c r="BK81" i="2"/>
  <c r="J81" i="2" s="1"/>
  <c r="J57" i="2" s="1"/>
  <c r="BK84" i="2"/>
  <c r="J84" i="2"/>
  <c r="J58" i="2" s="1"/>
  <c r="BK110" i="2"/>
  <c r="J110" i="2"/>
  <c r="J61" i="2" s="1"/>
  <c r="F54" i="6"/>
  <c r="F78" i="6"/>
  <c r="BE89" i="6"/>
  <c r="E48" i="6"/>
  <c r="J52" i="6"/>
  <c r="J77" i="6"/>
  <c r="J91" i="5"/>
  <c r="J61" i="5"/>
  <c r="BE87" i="6"/>
  <c r="BE84" i="6"/>
  <c r="BE86" i="6"/>
  <c r="BE90" i="6"/>
  <c r="J96" i="4"/>
  <c r="J61" i="4" s="1"/>
  <c r="BE109" i="5"/>
  <c r="BE118" i="5"/>
  <c r="BE120" i="5"/>
  <c r="BE126" i="5"/>
  <c r="BE130" i="5"/>
  <c r="BE132" i="5"/>
  <c r="BE134" i="5"/>
  <c r="BE141" i="5"/>
  <c r="BE144" i="5"/>
  <c r="BE152" i="5"/>
  <c r="BE155" i="5"/>
  <c r="BE165" i="5"/>
  <c r="BE182" i="5"/>
  <c r="E79" i="5"/>
  <c r="F86" i="5"/>
  <c r="BE99" i="5"/>
  <c r="BE146" i="5"/>
  <c r="BE150" i="5"/>
  <c r="BE159" i="5"/>
  <c r="BE163" i="5"/>
  <c r="BE175" i="5"/>
  <c r="J52" i="5"/>
  <c r="BE96" i="5"/>
  <c r="BE102" i="5"/>
  <c r="BE105" i="5"/>
  <c r="BE113" i="5"/>
  <c r="BE138" i="5"/>
  <c r="BE148" i="5"/>
  <c r="BE161" i="5"/>
  <c r="BE171" i="5"/>
  <c r="BE173" i="5"/>
  <c r="BE178" i="5"/>
  <c r="F54" i="5"/>
  <c r="BE92" i="5"/>
  <c r="BE104" i="5"/>
  <c r="BE116" i="5"/>
  <c r="BE122" i="5"/>
  <c r="BE124" i="5"/>
  <c r="BE128" i="5"/>
  <c r="BE136" i="5"/>
  <c r="BE142" i="5"/>
  <c r="BE157" i="5"/>
  <c r="BE167" i="5"/>
  <c r="BE169" i="5"/>
  <c r="BE180" i="5"/>
  <c r="J52" i="4"/>
  <c r="F91" i="4"/>
  <c r="BE99" i="4"/>
  <c r="BE157" i="4"/>
  <c r="BE159" i="4"/>
  <c r="BE192" i="4"/>
  <c r="BE210" i="4"/>
  <c r="BE212" i="4"/>
  <c r="BE234" i="4"/>
  <c r="BE242" i="4"/>
  <c r="BE257" i="4"/>
  <c r="BE258" i="4"/>
  <c r="BE260" i="4"/>
  <c r="BE265" i="4"/>
  <c r="BE266" i="4"/>
  <c r="BE271" i="4"/>
  <c r="BE272" i="4"/>
  <c r="BE275" i="4"/>
  <c r="BE282" i="4"/>
  <c r="BE300" i="4"/>
  <c r="BE303" i="4"/>
  <c r="BE319" i="4"/>
  <c r="BE329" i="4"/>
  <c r="BE339" i="4"/>
  <c r="BE361" i="4"/>
  <c r="E48" i="4"/>
  <c r="F90" i="4"/>
  <c r="BE97" i="4"/>
  <c r="BE151" i="4"/>
  <c r="BE153" i="4"/>
  <c r="BE185" i="4"/>
  <c r="BE217" i="4"/>
  <c r="BE224" i="4"/>
  <c r="BE228" i="4"/>
  <c r="BE240" i="4"/>
  <c r="BE259" i="4"/>
  <c r="BE267" i="4"/>
  <c r="BE269" i="4"/>
  <c r="BE280" i="4"/>
  <c r="BE302" i="4"/>
  <c r="BE315" i="4"/>
  <c r="BE325" i="4"/>
  <c r="BE330" i="4"/>
  <c r="BE360" i="4"/>
  <c r="BE380" i="4"/>
  <c r="BE103" i="4"/>
  <c r="BE132" i="4"/>
  <c r="BE141" i="4"/>
  <c r="BE147" i="4"/>
  <c r="BE148" i="4"/>
  <c r="BE150" i="4"/>
  <c r="BE152" i="4"/>
  <c r="BE156" i="4"/>
  <c r="BE162" i="4"/>
  <c r="BE165" i="4"/>
  <c r="BE203" i="4"/>
  <c r="BE220" i="4"/>
  <c r="BE226" i="4"/>
  <c r="BE243" i="4"/>
  <c r="BE244" i="4"/>
  <c r="BE247" i="4"/>
  <c r="BE263" i="4"/>
  <c r="BE270" i="4"/>
  <c r="BE273" i="4"/>
  <c r="BE279" i="4"/>
  <c r="BE313" i="4"/>
  <c r="BE318" i="4"/>
  <c r="BE322" i="4"/>
  <c r="BE323" i="4"/>
  <c r="BE326" i="4"/>
  <c r="BE337" i="4"/>
  <c r="BE353" i="4"/>
  <c r="BE356" i="4"/>
  <c r="BE358" i="4"/>
  <c r="BE382" i="4"/>
  <c r="BE383" i="4"/>
  <c r="BE384" i="4"/>
  <c r="BE100" i="4"/>
  <c r="BE114" i="4"/>
  <c r="BE121" i="4"/>
  <c r="BE137" i="4"/>
  <c r="BE145" i="4"/>
  <c r="BE154" i="4"/>
  <c r="BE176" i="4"/>
  <c r="BE187" i="4"/>
  <c r="BE208" i="4"/>
  <c r="BE225" i="4"/>
  <c r="BE237" i="4"/>
  <c r="BE249" i="4"/>
  <c r="BE264" i="4"/>
  <c r="BE268" i="4"/>
  <c r="BE274" i="4"/>
  <c r="BE292" i="4"/>
  <c r="BE332" i="4"/>
  <c r="BE335" i="4"/>
  <c r="BE352" i="4"/>
  <c r="BE359" i="4"/>
  <c r="BE373" i="4"/>
  <c r="BE375" i="4"/>
  <c r="BE378" i="4"/>
  <c r="F54" i="3"/>
  <c r="F55" i="3"/>
  <c r="J84" i="3"/>
  <c r="BE97" i="3"/>
  <c r="BE100" i="3"/>
  <c r="BE102" i="3"/>
  <c r="BE108" i="3"/>
  <c r="BE112" i="3"/>
  <c r="BE114" i="3"/>
  <c r="BE128" i="3"/>
  <c r="BE138" i="3"/>
  <c r="BE144" i="3"/>
  <c r="BE148" i="3"/>
  <c r="BE150" i="3"/>
  <c r="BE159" i="3"/>
  <c r="BE161" i="3"/>
  <c r="BE165" i="3"/>
  <c r="BE171" i="3"/>
  <c r="BE173" i="3"/>
  <c r="BE175" i="3"/>
  <c r="BE189" i="3"/>
  <c r="BE203" i="3"/>
  <c r="BE209" i="3"/>
  <c r="BE211" i="3"/>
  <c r="BE213" i="3"/>
  <c r="BE229" i="3"/>
  <c r="BE233" i="3"/>
  <c r="BE238" i="3"/>
  <c r="BE245" i="3"/>
  <c r="BE251" i="3"/>
  <c r="BE257" i="3"/>
  <c r="BE261" i="3"/>
  <c r="BE267" i="3"/>
  <c r="BE277" i="3"/>
  <c r="BE280" i="3"/>
  <c r="BE282" i="3"/>
  <c r="BE284" i="3"/>
  <c r="BE288" i="3"/>
  <c r="BE310" i="3"/>
  <c r="BE312" i="3"/>
  <c r="E80" i="3"/>
  <c r="BE106" i="3"/>
  <c r="BE111" i="3"/>
  <c r="BE118" i="3"/>
  <c r="BE126" i="3"/>
  <c r="BE132" i="3"/>
  <c r="BE136" i="3"/>
  <c r="BE142" i="3"/>
  <c r="BE155" i="3"/>
  <c r="BE163" i="3"/>
  <c r="BE177" i="3"/>
  <c r="BE181" i="3"/>
  <c r="BE199" i="3"/>
  <c r="BE221" i="3"/>
  <c r="BE235" i="3"/>
  <c r="BE243" i="3"/>
  <c r="BE250" i="3"/>
  <c r="BE255" i="3"/>
  <c r="BE265" i="3"/>
  <c r="BE271" i="3"/>
  <c r="BE300" i="3"/>
  <c r="BE304" i="3"/>
  <c r="BE315" i="3"/>
  <c r="BE317" i="3"/>
  <c r="BE323" i="3"/>
  <c r="BE326" i="3"/>
  <c r="BE330" i="3"/>
  <c r="BE335" i="3"/>
  <c r="BE337" i="3"/>
  <c r="BE113" i="3"/>
  <c r="BE122" i="3"/>
  <c r="BE124" i="3"/>
  <c r="BE134" i="3"/>
  <c r="BE140" i="3"/>
  <c r="BE146" i="3"/>
  <c r="BE152" i="3"/>
  <c r="BE179" i="3"/>
  <c r="BE183" i="3"/>
  <c r="BE193" i="3"/>
  <c r="BE195" i="3"/>
  <c r="BE197" i="3"/>
  <c r="BE201" i="3"/>
  <c r="BE207" i="3"/>
  <c r="BE217" i="3"/>
  <c r="BE225" i="3"/>
  <c r="BE237" i="3"/>
  <c r="BE241" i="3"/>
  <c r="BE249" i="3"/>
  <c r="BE259" i="3"/>
  <c r="BE263" i="3"/>
  <c r="BE273" i="3"/>
  <c r="BE286" i="3"/>
  <c r="BE298" i="3"/>
  <c r="BE302" i="3"/>
  <c r="BE306" i="3"/>
  <c r="BE321" i="3"/>
  <c r="BE328" i="3"/>
  <c r="BE93" i="3"/>
  <c r="BE110" i="3"/>
  <c r="BE115" i="3"/>
  <c r="BE120" i="3"/>
  <c r="BE130" i="3"/>
  <c r="BE157" i="3"/>
  <c r="BE167" i="3"/>
  <c r="BE169" i="3"/>
  <c r="BE185" i="3"/>
  <c r="BE187" i="3"/>
  <c r="BE191" i="3"/>
  <c r="BE205" i="3"/>
  <c r="BE215" i="3"/>
  <c r="BE219" i="3"/>
  <c r="BE223" i="3"/>
  <c r="BE227" i="3"/>
  <c r="BE231" i="3"/>
  <c r="BE247" i="3"/>
  <c r="BE253" i="3"/>
  <c r="BE269" i="3"/>
  <c r="BE275" i="3"/>
  <c r="BE279" i="3"/>
  <c r="BE290" i="3"/>
  <c r="BE292" i="3"/>
  <c r="BE294" i="3"/>
  <c r="BE296" i="3"/>
  <c r="BE308" i="3"/>
  <c r="BE319" i="3"/>
  <c r="BE333" i="3"/>
  <c r="J48" i="2"/>
  <c r="BE85" i="2"/>
  <c r="BE97" i="2"/>
  <c r="BE103" i="2"/>
  <c r="F50" i="2"/>
  <c r="BE89" i="2"/>
  <c r="BE99" i="2"/>
  <c r="BE106" i="2"/>
  <c r="F51" i="2"/>
  <c r="BE82" i="2"/>
  <c r="BE93" i="2"/>
  <c r="BE95" i="2"/>
  <c r="BE101" i="2"/>
  <c r="BE108" i="2"/>
  <c r="BE87" i="2"/>
  <c r="BE91" i="2"/>
  <c r="BE111" i="2"/>
  <c r="F37" i="3"/>
  <c r="BD56" i="1" s="1"/>
  <c r="F32" i="2"/>
  <c r="BA55" i="1" s="1"/>
  <c r="J34" i="4"/>
  <c r="AW57" i="1" s="1"/>
  <c r="F34" i="6"/>
  <c r="BA59" i="1"/>
  <c r="F35" i="2"/>
  <c r="BD55" i="1"/>
  <c r="J34" i="3"/>
  <c r="AW56" i="1" s="1"/>
  <c r="F34" i="4"/>
  <c r="BA57" i="1" s="1"/>
  <c r="F34" i="5"/>
  <c r="BA58" i="1" s="1"/>
  <c r="J34" i="6"/>
  <c r="AW59" i="1"/>
  <c r="F36" i="6"/>
  <c r="BC59" i="1"/>
  <c r="F33" i="2"/>
  <c r="BB55" i="1" s="1"/>
  <c r="J32" i="2"/>
  <c r="AW55" i="1" s="1"/>
  <c r="F36" i="3"/>
  <c r="BC56" i="1" s="1"/>
  <c r="F35" i="3"/>
  <c r="BB56" i="1" s="1"/>
  <c r="F37" i="6"/>
  <c r="BD59" i="1"/>
  <c r="F34" i="3"/>
  <c r="BA56" i="1" s="1"/>
  <c r="F35" i="5"/>
  <c r="BB58" i="1" s="1"/>
  <c r="F35" i="6"/>
  <c r="BB59" i="1" s="1"/>
  <c r="F37" i="5"/>
  <c r="BD58" i="1" s="1"/>
  <c r="F37" i="4"/>
  <c r="BD57" i="1" s="1"/>
  <c r="F34" i="2"/>
  <c r="BC55" i="1"/>
  <c r="F36" i="4"/>
  <c r="BC57" i="1" s="1"/>
  <c r="F35" i="4"/>
  <c r="BB57" i="1" s="1"/>
  <c r="J34" i="5"/>
  <c r="AW58" i="1" s="1"/>
  <c r="F36" i="5"/>
  <c r="BC58" i="1" s="1"/>
  <c r="T80" i="2" l="1"/>
  <c r="T79" i="2"/>
  <c r="P91" i="3"/>
  <c r="R111" i="5"/>
  <c r="R89" i="5" s="1"/>
  <c r="T111" i="5"/>
  <c r="T91" i="3"/>
  <c r="T90" i="3" s="1"/>
  <c r="P111" i="5"/>
  <c r="T222" i="4"/>
  <c r="T95" i="4"/>
  <c r="T94" i="4"/>
  <c r="P90" i="5"/>
  <c r="P89" i="5"/>
  <c r="AU58" i="1" s="1"/>
  <c r="BK90" i="5"/>
  <c r="J90" i="5" s="1"/>
  <c r="J60" i="5" s="1"/>
  <c r="BK95" i="4"/>
  <c r="BK94" i="4" s="1"/>
  <c r="J94" i="4" s="1"/>
  <c r="J59" i="4" s="1"/>
  <c r="R91" i="3"/>
  <c r="R90" i="3"/>
  <c r="P104" i="3"/>
  <c r="P90" i="3" s="1"/>
  <c r="AU56" i="1" s="1"/>
  <c r="T104" i="3"/>
  <c r="R222" i="4"/>
  <c r="P95" i="4"/>
  <c r="T90" i="5"/>
  <c r="T89" i="5"/>
  <c r="P222" i="4"/>
  <c r="R95" i="4"/>
  <c r="R94" i="4"/>
  <c r="BK111" i="5"/>
  <c r="J111" i="5"/>
  <c r="J64" i="5" s="1"/>
  <c r="BK80" i="2"/>
  <c r="J80" i="2" s="1"/>
  <c r="J56" i="2" s="1"/>
  <c r="BK91" i="3"/>
  <c r="J91" i="3" s="1"/>
  <c r="J60" i="3" s="1"/>
  <c r="BK104" i="3"/>
  <c r="J104" i="3"/>
  <c r="J63" i="3"/>
  <c r="BK82" i="6"/>
  <c r="J82" i="6"/>
  <c r="J60" i="6" s="1"/>
  <c r="J33" i="4"/>
  <c r="AV57" i="1" s="1"/>
  <c r="AT57" i="1" s="1"/>
  <c r="J31" i="2"/>
  <c r="AV55" i="1"/>
  <c r="AT55" i="1"/>
  <c r="BB54" i="1"/>
  <c r="AX54" i="1"/>
  <c r="F33" i="5"/>
  <c r="AZ58" i="1" s="1"/>
  <c r="F33" i="3"/>
  <c r="AZ56" i="1" s="1"/>
  <c r="BD54" i="1"/>
  <c r="W33" i="1" s="1"/>
  <c r="BC54" i="1"/>
  <c r="W32" i="1" s="1"/>
  <c r="F31" i="2"/>
  <c r="AZ55" i="1"/>
  <c r="F33" i="6"/>
  <c r="AZ59" i="1"/>
  <c r="BA54" i="1"/>
  <c r="W30" i="1" s="1"/>
  <c r="J33" i="3"/>
  <c r="AV56" i="1" s="1"/>
  <c r="AT56" i="1" s="1"/>
  <c r="J33" i="6"/>
  <c r="AV59" i="1"/>
  <c r="AT59" i="1" s="1"/>
  <c r="F33" i="4"/>
  <c r="AZ57" i="1" s="1"/>
  <c r="J33" i="5"/>
  <c r="AV58" i="1"/>
  <c r="AT58" i="1" s="1"/>
  <c r="J95" i="4" l="1"/>
  <c r="J60" i="4" s="1"/>
  <c r="P94" i="4"/>
  <c r="AU57" i="1"/>
  <c r="BK79" i="2"/>
  <c r="J79" i="2"/>
  <c r="BK81" i="6"/>
  <c r="J81" i="6"/>
  <c r="J59" i="6"/>
  <c r="BK90" i="3"/>
  <c r="J90" i="3" s="1"/>
  <c r="J59" i="3" s="1"/>
  <c r="BK89" i="5"/>
  <c r="J89" i="5" s="1"/>
  <c r="J30" i="5" s="1"/>
  <c r="AG58" i="1" s="1"/>
  <c r="AU54" i="1"/>
  <c r="AZ54" i="1"/>
  <c r="AV54" i="1"/>
  <c r="AK29" i="1"/>
  <c r="J28" i="2"/>
  <c r="AG55" i="1" s="1"/>
  <c r="J30" i="4"/>
  <c r="AG57" i="1"/>
  <c r="AW54" i="1"/>
  <c r="AK30" i="1" s="1"/>
  <c r="W31" i="1"/>
  <c r="AY54" i="1"/>
  <c r="J37" i="2" l="1"/>
  <c r="J39" i="5"/>
  <c r="J59" i="5"/>
  <c r="J55" i="2"/>
  <c r="J39" i="4"/>
  <c r="AN57" i="1"/>
  <c r="AN55" i="1"/>
  <c r="AN58" i="1"/>
  <c r="J30" i="3"/>
  <c r="AG56" i="1"/>
  <c r="W29" i="1"/>
  <c r="AT54" i="1"/>
  <c r="J30" i="6"/>
  <c r="AG59" i="1"/>
  <c r="J39" i="3" l="1"/>
  <c r="J39" i="6"/>
  <c r="AN59" i="1"/>
  <c r="AN56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<sst xmlns="http://schemas.openxmlformats.org/spreadsheetml/2006/main" count="7891" uniqueCount="1613">
  <si>
    <t>Export Komplet</t>
  </si>
  <si>
    <t>VZ</t>
  </si>
  <si>
    <t>2.0</t>
  </si>
  <si>
    <t>ZAMOK</t>
  </si>
  <si>
    <t>False</t>
  </si>
  <si>
    <t>{a1c1d888-cd68-4ef1-9e5a-a340c9e88687}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</si>
  <si>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</si>
  <si>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</si>
  <si>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</si>
  <si>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</si>
  <si>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</si>
  <si>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</si>
  <si>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</si>
  <si>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</si>
  <si>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210122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</si>
  <si>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</si>
  <si>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</si>
  <si>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sociálního zařízení vč, rozvodů v ZŠ Provaznická 64, O-Hrabůvka</t>
  </si>
  <si>
    <t>KSO:</t>
  </si>
  <si>
    <t>801</t>
  </si>
  <si>
    <t>CC-CZ:</t>
  </si>
  <si>
    <t>1</t>
  </si>
  <si>
    <t>Místo:</t>
  </si>
  <si>
    <t>Ostrava-Hrabůvka</t>
  </si>
  <si>
    <t>Datum:</t>
  </si>
  <si>
    <t>25. 1. 2022</t>
  </si>
  <si>
    <t>CZ-CPV:</t>
  </si>
  <si>
    <t>50000000-5</t>
  </si>
  <si>
    <t>CZ-CPA:</t>
  </si>
  <si>
    <t>41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</si>
  <si>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</si>
  <si>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</si>
  <si>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</si>
  <si>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</si>
  <si>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</si>
  <si>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</si>
  <si>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</si>
  <si>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</si>
  <si>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 xml:space="preserve">Jorgos Jerakas </t>
  </si>
  <si>
    <t>True</t>
  </si>
  <si>
    <t>Zpracovatel:</t>
  </si>
  <si>
    <t>63307111</t>
  </si>
  <si>
    <t xml:space="preserve">Lenka Jerakasová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</si>
  <si>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</si>
  <si>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</si>
  <si>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</si>
  <si>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</si>
  <si>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</si>
  <si>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</si>
  <si>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</si>
  <si>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</si>
  <si>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</si>
  <si>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</si>
  <si>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</si>
  <si>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</si>
  <si>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</si>
  <si>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</si>
  <si>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</si>
  <si>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</si>
  <si>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</si>
  <si>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</si>
  <si>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</si>
  <si>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</si>
  <si>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</si>
  <si>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</si>
  <si>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</si>
  <si>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</si>
  <si>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</si>
  <si>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</si>
  <si>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</si>
  <si>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</si>
  <si>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</si>
  <si>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</si>
  <si>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</si>
  <si>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</si>
  <si>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</si>
  <si>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</si>
  <si>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</si>
  <si>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</si>
  <si>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</si>
  <si>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</si>
  <si>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</si>
  <si>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</si>
  <si>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</si>
  <si>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</si>
  <si>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D.1.4.2</t>
  </si>
  <si>
    <t>Zdravotechnické instalace</t>
  </si>
  <si>
    <t>{46d9698c-208d-4923-beb0-39510f9d47fa}</t>
  </si>
  <si>
    <t>2</t>
  </si>
  <si>
    <t>D.1.1.</t>
  </si>
  <si>
    <t xml:space="preserve">Architektonicko-stavební řešení  </t>
  </si>
  <si>
    <t>{3c37b3e1-8f21-4ad9-bd7c-5dc6694ce6e7}</t>
  </si>
  <si>
    <t>D.1.4.1</t>
  </si>
  <si>
    <t xml:space="preserve">Oprava vytápění </t>
  </si>
  <si>
    <t>{4d970ba2-760d-4321-86ce-6e129b152053}</t>
  </si>
  <si>
    <t>D.1.4.3</t>
  </si>
  <si>
    <t xml:space="preserve">Opravy elektroinstalace </t>
  </si>
  <si>
    <t>{c0e2b1b8-fdcd-46e1-aec2-1f02d30f4fbf}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</si>
  <si>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</si>
  <si>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</si>
  <si>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</si>
  <si>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</si>
  <si>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</si>
  <si>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</si>
  <si>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</si>
  <si>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</si>
  <si>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</si>
  <si>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</si>
  <si>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</si>
  <si>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</si>
  <si>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</si>
  <si>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</si>
  <si>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</si>
  <si>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</si>
  <si>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</si>
  <si>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</si>
  <si>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</si>
  <si>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</si>
  <si>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</si>
  <si>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</si>
  <si>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</si>
  <si>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</si>
  <si>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</si>
  <si>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</si>
  <si>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</si>
  <si>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</si>
  <si>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</si>
  <si>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</si>
  <si>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</si>
  <si>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</si>
  <si>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</si>
  <si>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 xml:space="preserve">soubor </t>
  </si>
  <si>
    <t>CS ÚRS 2022 01</t>
  </si>
  <si>
    <t>1024</t>
  </si>
  <si>
    <t>-707833735</t>
  </si>
  <si>
    <t>Online PSC</t>
  </si>
  <si>
    <t>https://podminky.urs.cz/item/CS_URS_2022_01/013254000</t>
  </si>
  <si>
    <t>VRN2</t>
  </si>
  <si>
    <t>Příprava staveniště</t>
  </si>
  <si>
    <t>020001000</t>
  </si>
  <si>
    <t>%</t>
  </si>
  <si>
    <t>CS ÚRS 2020 01</t>
  </si>
  <si>
    <t>20682099</t>
  </si>
  <si>
    <t>VRN3</t>
  </si>
  <si>
    <t>Zařízení staveniště</t>
  </si>
  <si>
    <t>3</t>
  </si>
  <si>
    <t>032103000</t>
  </si>
  <si>
    <t>Náklady na stavební buňky</t>
  </si>
  <si>
    <t>1533622026</t>
  </si>
  <si>
    <t>https://podminky.urs.cz/item/CS_URS_2022_01/032103000</t>
  </si>
  <si>
    <t>4</t>
  </si>
  <si>
    <t>032503000</t>
  </si>
  <si>
    <t>Skládky na staveništi</t>
  </si>
  <si>
    <t>1177241470</t>
  </si>
  <si>
    <t>https://podminky.urs.cz/item/CS_URS_2022_01/032503000</t>
  </si>
  <si>
    <t>032603000</t>
  </si>
  <si>
    <t xml:space="preserve">Mycí centrum , mobilní WC </t>
  </si>
  <si>
    <t>1702448851</t>
  </si>
  <si>
    <t>https://podminky.urs.cz/item/CS_URS_2022_01/032603000</t>
  </si>
  <si>
    <t>6</t>
  </si>
  <si>
    <t>032903000</t>
  </si>
  <si>
    <t>Náklady na provoz a údržbu vybavení staveniště</t>
  </si>
  <si>
    <t>-1088121749</t>
  </si>
  <si>
    <t>https://podminky.urs.cz/item/CS_URS_2022_01/032903000</t>
  </si>
  <si>
    <t>7</t>
  </si>
  <si>
    <t>033203000</t>
  </si>
  <si>
    <t>Energie pro zařízení staveniště</t>
  </si>
  <si>
    <t>840205583</t>
  </si>
  <si>
    <t>https://podminky.urs.cz/item/CS_URS_2022_01/033203000</t>
  </si>
  <si>
    <t>8</t>
  </si>
  <si>
    <t>034103000</t>
  </si>
  <si>
    <t xml:space="preserve">Oplocení staveniště a zabezpečení staveniště </t>
  </si>
  <si>
    <t>-767817872</t>
  </si>
  <si>
    <t>https://podminky.urs.cz/item/CS_URS_2022_01/034103000</t>
  </si>
  <si>
    <t>9</t>
  </si>
  <si>
    <t>034303000</t>
  </si>
  <si>
    <t>Dopravní značení na staveništi</t>
  </si>
  <si>
    <t>-615705983</t>
  </si>
  <si>
    <t>https://podminky.urs.cz/item/CS_URS_2022_01/034303000</t>
  </si>
  <si>
    <t>10</t>
  </si>
  <si>
    <t>034503000</t>
  </si>
  <si>
    <t>Informační tabule na staveništi</t>
  </si>
  <si>
    <t>-1989246961</t>
  </si>
  <si>
    <t>https://podminky.urs.cz/item/CS_URS_2022_01/034503000</t>
  </si>
  <si>
    <t>11</t>
  </si>
  <si>
    <t>039103000</t>
  </si>
  <si>
    <t xml:space="preserve">Rozebrání, bourání a odvoz zařízení staveniště včetně uvedení do původního stavu a závěrečného úklidu </t>
  </si>
  <si>
    <t>1802834144</t>
  </si>
  <si>
    <t>https://podminky.urs.cz/item/CS_URS_2022_01/039103000</t>
  </si>
  <si>
    <t>VRN4</t>
  </si>
  <si>
    <t>Inženýrská činnost</t>
  </si>
  <si>
    <t>12</t>
  </si>
  <si>
    <t>045203000</t>
  </si>
  <si>
    <t>Kompletační činnost</t>
  </si>
  <si>
    <t>324739265</t>
  </si>
  <si>
    <t>https://podminky.urs.cz/item/CS_URS_2022_01/045203000</t>
  </si>
  <si>
    <t>13</t>
  </si>
  <si>
    <t>045303000</t>
  </si>
  <si>
    <t>Koordinační činnost</t>
  </si>
  <si>
    <t>495029579</t>
  </si>
  <si>
    <t>https://podminky.urs.cz/item/CS_URS_2022_01/045303000</t>
  </si>
  <si>
    <t>VRN7</t>
  </si>
  <si>
    <t>Provozní vlivy</t>
  </si>
  <si>
    <t>14</t>
  </si>
  <si>
    <t>070001000</t>
  </si>
  <si>
    <t xml:space="preserve">Provozní vlivy, provoz investora a třetích osob, doprava </t>
  </si>
  <si>
    <t>1155760677</t>
  </si>
  <si>
    <t>Objekt:</t>
  </si>
  <si>
    <t>D.1.4.2 - Zdravotechnické instalace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</si>
  <si>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</si>
  <si>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</si>
  <si>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</si>
  <si>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</si>
  <si>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</si>
  <si>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</si>
  <si>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</si>
  <si>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</si>
  <si>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</si>
  <si>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</si>
  <si>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HZS - Hodinové zúčtovací sazby</t>
  </si>
  <si>
    <t>HSV</t>
  </si>
  <si>
    <t>Práce a dodávky HSV</t>
  </si>
  <si>
    <t>Úpravy povrchů, podlahy a osazování výplní</t>
  </si>
  <si>
    <t>612135101</t>
  </si>
  <si>
    <t>Hrubá výplň rýh maltou jakékoli šířky rýhy ve stěnách</t>
  </si>
  <si>
    <t>m2</t>
  </si>
  <si>
    <t>-443327449</t>
  </si>
  <si>
    <t>https://podminky.urs.cz/item/CS_URS_2022_01/612135101</t>
  </si>
  <si>
    <t>VV</t>
  </si>
  <si>
    <t>85*0,15</t>
  </si>
  <si>
    <t>Součet</t>
  </si>
  <si>
    <t>612325101</t>
  </si>
  <si>
    <t>Vápenocementová omítka rýh hrubá ve stěnách, šířky rýhy do 150 mm</t>
  </si>
  <si>
    <t>1682469114</t>
  </si>
  <si>
    <t>https://podminky.urs.cz/item/CS_URS_2022_01/612325101</t>
  </si>
  <si>
    <t>Ostatní konstrukce a práce, bourání</t>
  </si>
  <si>
    <t>972054141</t>
  </si>
  <si>
    <t>Vybourání otvorů ve stropech nebo klenbách železobetonových bez odstranění podlahy a násypu, plochy do 0,0225 m2, tl. do 150 mm</t>
  </si>
  <si>
    <t>kus</t>
  </si>
  <si>
    <t>-179294177</t>
  </si>
  <si>
    <t>https://podminky.urs.cz/item/CS_URS_2022_01/972054141</t>
  </si>
  <si>
    <t>974031144</t>
  </si>
  <si>
    <t>Vysekání rýh ve zdivu cihelném na maltu vápennou nebo vápenocementovou do hl. 70 mm a šířky do 150 mm</t>
  </si>
  <si>
    <t>m</t>
  </si>
  <si>
    <t>-659819566</t>
  </si>
  <si>
    <t>https://podminky.urs.cz/item/CS_URS_2022_01/974031144</t>
  </si>
  <si>
    <t>PSV</t>
  </si>
  <si>
    <t>Práce a dodávky PSV</t>
  </si>
  <si>
    <t>713</t>
  </si>
  <si>
    <t>Izolace tepelné</t>
  </si>
  <si>
    <t>713410831</t>
  </si>
  <si>
    <t>Odstranění tepelné izolace potrubí a ohybů pásy nebo rohožemi s povrchovou úpravou hliníkovou fólií připevněnými ocelovým drátem potrubí, tloušťka izolace do 50 mm</t>
  </si>
  <si>
    <t>16</t>
  </si>
  <si>
    <t>-59740504</t>
  </si>
  <si>
    <t>https://podminky.urs.cz/item/CS_URS_2022_01/713410831</t>
  </si>
  <si>
    <t>713471211</t>
  </si>
  <si>
    <t>Montáž izolace tepelné potrubí, ohybů, přírub, armatur nebo tvarovek snímatelnými pouzdry s vrstvenou izolací s upevněním na suchý zip (izolační materiál ve specifikaci) potrubí</t>
  </si>
  <si>
    <t>-888427569</t>
  </si>
  <si>
    <t>https://podminky.urs.cz/item/CS_URS_2022_01/713471211</t>
  </si>
  <si>
    <t>M</t>
  </si>
  <si>
    <t>63154570</t>
  </si>
  <si>
    <t>pouzdro izolační potrubní z minerální vlny s Al fólií max. 250/100°C 22/40mm</t>
  </si>
  <si>
    <t>32</t>
  </si>
  <si>
    <t>158260711</t>
  </si>
  <si>
    <t>63154571</t>
  </si>
  <si>
    <t>pouzdro izolační potrubní z minerální vlny s Al fólií max. 250/100°C 28/40mm</t>
  </si>
  <si>
    <t>-1940092324</t>
  </si>
  <si>
    <t>63154572</t>
  </si>
  <si>
    <t>pouzdro izolační potrubní z minerální vlny s Al fólií max. 250/100°C 35/40mm</t>
  </si>
  <si>
    <t>1431863177</t>
  </si>
  <si>
    <t>63154573</t>
  </si>
  <si>
    <t>pouzdro izolační potrubní z minerální vlny s Al fólií max. 250/100°C 42/40mm</t>
  </si>
  <si>
    <t>563999654</t>
  </si>
  <si>
    <t>63154018</t>
  </si>
  <si>
    <t>pouzdro izolační potrubní z minerální vlny s Al fólií max. 250/100°C 54/40mm</t>
  </si>
  <si>
    <t>1958723097</t>
  </si>
  <si>
    <t>998713102</t>
  </si>
  <si>
    <t>Přesun hmot pro izolace tepelné stanovený z hmotnosti přesunovaného materiálu vodorovná dopravní vzdálenost do 50 m v objektech výšky přes 6 m do 12 m</t>
  </si>
  <si>
    <t>t</t>
  </si>
  <si>
    <t>202996606</t>
  </si>
  <si>
    <t>https://podminky.urs.cz/item/CS_URS_2022_01/998713102</t>
  </si>
  <si>
    <t>721</t>
  </si>
  <si>
    <t>Zdravotechnika - vnitřní kanalizace</t>
  </si>
  <si>
    <t>721100911</t>
  </si>
  <si>
    <t>Opravy potrubí hrdlového zazátkování hrdla kanalizačního potrubí</t>
  </si>
  <si>
    <t>2134634004</t>
  </si>
  <si>
    <t>https://podminky.urs.cz/item/CS_URS_2022_01/721100911</t>
  </si>
  <si>
    <t>721140802</t>
  </si>
  <si>
    <t>Demontáž potrubí z litinových trub odpadních nebo dešťových do DN 100</t>
  </si>
  <si>
    <t>1070472271</t>
  </si>
  <si>
    <t>https://podminky.urs.cz/item/CS_URS_2022_01/721140802</t>
  </si>
  <si>
    <t>721140915</t>
  </si>
  <si>
    <t>Opravy odpadního potrubí litinového propojení dosavadního potrubí DN 100</t>
  </si>
  <si>
    <t>-1301999988</t>
  </si>
  <si>
    <t>https://podminky.urs.cz/item/CS_URS_2022_01/721140915</t>
  </si>
  <si>
    <t>721171803</t>
  </si>
  <si>
    <t>Demontáž potrubí z novodurových trub odpadních nebo připojovacích do D 75</t>
  </si>
  <si>
    <t>1357023971</t>
  </si>
  <si>
    <t>https://podminky.urs.cz/item/CS_URS_2022_01/721171803</t>
  </si>
  <si>
    <t>17</t>
  </si>
  <si>
    <t>721174024</t>
  </si>
  <si>
    <t>Potrubí z trub polypropylenových odpadní (svislé) DN 75</t>
  </si>
  <si>
    <t>-936574446</t>
  </si>
  <si>
    <t>https://podminky.urs.cz/item/CS_URS_2022_01/721174024</t>
  </si>
  <si>
    <t>18</t>
  </si>
  <si>
    <t>721174025</t>
  </si>
  <si>
    <t>Potrubí z trub polypropylenových odpadní (svislé) DN 110</t>
  </si>
  <si>
    <t>-729088337</t>
  </si>
  <si>
    <t>https://podminky.urs.cz/item/CS_URS_2022_01/721174025</t>
  </si>
  <si>
    <t>19</t>
  </si>
  <si>
    <t>721174042</t>
  </si>
  <si>
    <t>Potrubí z trub polypropylenových připojovací DN 40</t>
  </si>
  <si>
    <t>1678724354</t>
  </si>
  <si>
    <t>https://podminky.urs.cz/item/CS_URS_2022_01/721174042</t>
  </si>
  <si>
    <t>20</t>
  </si>
  <si>
    <t>721174043</t>
  </si>
  <si>
    <t>Potrubí z trub polypropylenových připojovací DN 50</t>
  </si>
  <si>
    <t>427062909</t>
  </si>
  <si>
    <t>https://podminky.urs.cz/item/CS_URS_2022_01/721174043</t>
  </si>
  <si>
    <t>721174045</t>
  </si>
  <si>
    <t>Potrubí z trub polypropylenových připojovací DN 110</t>
  </si>
  <si>
    <t>1643971906</t>
  </si>
  <si>
    <t>https://podminky.urs.cz/item/CS_URS_2022_01/721174045</t>
  </si>
  <si>
    <t>22</t>
  </si>
  <si>
    <t>721194104</t>
  </si>
  <si>
    <t>Vyměření přípojek na potrubí vyvedení a upevnění odpadních výpustek DN 40</t>
  </si>
  <si>
    <t>1059271783</t>
  </si>
  <si>
    <t>https://podminky.urs.cz/item/CS_URS_2022_01/721194104</t>
  </si>
  <si>
    <t>23</t>
  </si>
  <si>
    <t>721194105</t>
  </si>
  <si>
    <t>Vyměření přípojek na potrubí vyvedení a upevnění odpadních výpustek DN 50</t>
  </si>
  <si>
    <t>1863506827</t>
  </si>
  <si>
    <t>https://podminky.urs.cz/item/CS_URS_2022_01/721194105</t>
  </si>
  <si>
    <t>24</t>
  </si>
  <si>
    <t>721194109</t>
  </si>
  <si>
    <t>Vyměření přípojek na potrubí vyvedení a upevnění odpadních výpustek DN 110</t>
  </si>
  <si>
    <t>1354905252</t>
  </si>
  <si>
    <t>https://podminky.urs.cz/item/CS_URS_2022_01/721194109</t>
  </si>
  <si>
    <t>25</t>
  </si>
  <si>
    <t>721210812</t>
  </si>
  <si>
    <t>Demontáž kanalizačního příslušenství vpustí podlahových z kyselinovzdorné kameniny DN 70</t>
  </si>
  <si>
    <t>1809242188</t>
  </si>
  <si>
    <t>https://podminky.urs.cz/item/CS_URS_2022_01/721210812</t>
  </si>
  <si>
    <t>26</t>
  </si>
  <si>
    <t>721211401</t>
  </si>
  <si>
    <t>Podlahové vpusti s vodorovným odtokem DN 40/50</t>
  </si>
  <si>
    <t>-620484648</t>
  </si>
  <si>
    <t>https://podminky.urs.cz/item/CS_URS_2022_01/721211401</t>
  </si>
  <si>
    <t>27</t>
  </si>
  <si>
    <t>721290111</t>
  </si>
  <si>
    <t>Zkouška těsnosti kanalizace v objektech vodou do DN 125</t>
  </si>
  <si>
    <t>1952759040</t>
  </si>
  <si>
    <t>https://podminky.urs.cz/item/CS_URS_2022_01/721290111</t>
  </si>
  <si>
    <t>28</t>
  </si>
  <si>
    <t>721290822</t>
  </si>
  <si>
    <t>Vnitrostaveništní přemístění vybouraných (demontovaných) hmot vnitřní kanalizace vodorovně do 100 m v objektech výšky přes 6 do 12 m</t>
  </si>
  <si>
    <t>775112031</t>
  </si>
  <si>
    <t>https://podminky.urs.cz/item/CS_URS_2022_01/721290822</t>
  </si>
  <si>
    <t>29</t>
  </si>
  <si>
    <t>721910922</t>
  </si>
  <si>
    <t>Pročištění ležatých svodů do DN 300</t>
  </si>
  <si>
    <t>-288901296</t>
  </si>
  <si>
    <t>https://podminky.urs.cz/item/CS_URS_2022_01/721910922</t>
  </si>
  <si>
    <t>30</t>
  </si>
  <si>
    <t>998721102</t>
  </si>
  <si>
    <t>Přesun hmot pro vnitřní kanalizace stanovený z hmotnosti přesunovaného materiálu vodorovná dopravní vzdálenost do 50 m v objektech výšky přes 6 do 12 m</t>
  </si>
  <si>
    <t>-1782686131</t>
  </si>
  <si>
    <t>https://podminky.urs.cz/item/CS_URS_2022_01/998721102</t>
  </si>
  <si>
    <t>722</t>
  </si>
  <si>
    <t>Zdravotechnika - vnitřní vodovod</t>
  </si>
  <si>
    <t>31</t>
  </si>
  <si>
    <t>722170804</t>
  </si>
  <si>
    <t>Demontáž rozvodů vody z plastů přes 25 do Ø 50 mm</t>
  </si>
  <si>
    <t>1002622245</t>
  </si>
  <si>
    <t>https://podminky.urs.cz/item/CS_URS_2022_01/722170804</t>
  </si>
  <si>
    <t>722174002</t>
  </si>
  <si>
    <t>Potrubí z plastových trubek z polypropylenu PPR svařovaných polyfúzně PN 16 (SDR 7,4) D 20 x 2,8</t>
  </si>
  <si>
    <t>-1262273818</t>
  </si>
  <si>
    <t>https://podminky.urs.cz/item/CS_URS_2022_01/722174002</t>
  </si>
  <si>
    <t>33</t>
  </si>
  <si>
    <t>722174003</t>
  </si>
  <si>
    <t>Potrubí z plastových trubek z polypropylenu PPR svařovaných polyfúzně PN 16 (SDR 7,4) D 25 x 3,5</t>
  </si>
  <si>
    <t>1534309676</t>
  </si>
  <si>
    <t>https://podminky.urs.cz/item/CS_URS_2022_01/722174003</t>
  </si>
  <si>
    <t>34</t>
  </si>
  <si>
    <t>722174004</t>
  </si>
  <si>
    <t>Potrubí z plastových trubek z polypropylenu PPR svařovaných polyfúzně PN 16 (SDR 7,4) D 32 x 4,4</t>
  </si>
  <si>
    <t>915447735</t>
  </si>
  <si>
    <t>https://podminky.urs.cz/item/CS_URS_2022_01/722174004</t>
  </si>
  <si>
    <t>35</t>
  </si>
  <si>
    <t>722174022</t>
  </si>
  <si>
    <t>Potrubí z plastových trubek z polypropylenu PPR svařovaných polyfúzně PN 20 (SDR 6) D 20 x 3,4</t>
  </si>
  <si>
    <t>1574663144</t>
  </si>
  <si>
    <t>https://podminky.urs.cz/item/CS_URS_2022_01/722174022</t>
  </si>
  <si>
    <t>36</t>
  </si>
  <si>
    <t>722174023</t>
  </si>
  <si>
    <t>Potrubí z plastových trubek z polypropylenu PPR svařovaných polyfúzně PN 20 (SDR 6) D 25 x 4,2</t>
  </si>
  <si>
    <t>-1697579426</t>
  </si>
  <si>
    <t>https://podminky.urs.cz/item/CS_URS_2022_01/722174023</t>
  </si>
  <si>
    <t>37</t>
  </si>
  <si>
    <t>722174024</t>
  </si>
  <si>
    <t>Potrubí z plastových trubek z polypropylenu PPR svařovaných polyfúzně PN 20 (SDR 6) D 32 x 5,4</t>
  </si>
  <si>
    <t>-1209724205</t>
  </si>
  <si>
    <t>https://podminky.urs.cz/item/CS_URS_2022_01/722174024</t>
  </si>
  <si>
    <t>38</t>
  </si>
  <si>
    <t>722174025</t>
  </si>
  <si>
    <t>Potrubí z plastových trubek z polypropylenu PPR svařovaných polyfúzně PN 20 (SDR 6) D 40 x 6,7</t>
  </si>
  <si>
    <t>-1971869434</t>
  </si>
  <si>
    <t>https://podminky.urs.cz/item/CS_URS_2022_01/722174025</t>
  </si>
  <si>
    <t>39</t>
  </si>
  <si>
    <t>722174026</t>
  </si>
  <si>
    <t>Potrubí z plastových trubek z polypropylenu PPR svařovaných polyfúzně PN 20 (SDR 6) D 50 x 8,3</t>
  </si>
  <si>
    <t>473141921</t>
  </si>
  <si>
    <t>https://podminky.urs.cz/item/CS_URS_2022_01/722174026</t>
  </si>
  <si>
    <t>40</t>
  </si>
  <si>
    <t>722174027</t>
  </si>
  <si>
    <t>Potrubí z plastových trubek z polypropylenu PPR svařovaných polyfúzně PN 20 (SDR 6) D 63 x 10,5</t>
  </si>
  <si>
    <t>-858703354</t>
  </si>
  <si>
    <t>https://podminky.urs.cz/item/CS_URS_2022_01/722174027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</si>
  <si>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</si>
  <si>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</si>
  <si>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-1383016553</t>
  </si>
  <si>
    <t>https://podminky.urs.cz/item/CS_URS_2022_01/722181221</t>
  </si>
  <si>
    <t>42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</si>
  <si>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</si>
  <si>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</si>
  <si>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-1613088562</t>
  </si>
  <si>
    <t>https://podminky.urs.cz/item/CS_URS_2022_01/722181222</t>
  </si>
  <si>
    <t>43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</si>
  <si>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</si>
  <si>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</si>
  <si>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988765623</t>
  </si>
  <si>
    <t>https://podminky.urs.cz/item/CS_URS_2022_01/722181231</t>
  </si>
  <si>
    <t>44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</si>
  <si>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</si>
  <si>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</si>
  <si>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-1636478041</t>
  </si>
  <si>
    <t>https://podminky.urs.cz/item/CS_URS_2022_01/722181232</t>
  </si>
  <si>
    <t>45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</si>
  <si>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</si>
  <si>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</si>
  <si>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-122573289</t>
  </si>
  <si>
    <t>https://podminky.urs.cz/item/CS_URS_2022_01/722181251</t>
  </si>
  <si>
    <t>46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</si>
  <si>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</si>
  <si>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</si>
  <si>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834973236</t>
  </si>
  <si>
    <t>https://podminky.urs.cz/item/CS_URS_2022_01/722181252</t>
  </si>
  <si>
    <t>47</t>
  </si>
  <si>
    <t>722181253</t>
  </si>
  <si>
    <t>Ochrana potrubí termoizolačními trubicemi z pěnového polyetylenu PE přilepenými v příčných a podélných spojích, tloušťky izolace přes 20 do 25 mm, vnitřního průměru izolace DN přes 45 do 63 mm</t>
  </si>
  <si>
    <t>126939324</t>
  </si>
  <si>
    <t>https://podminky.urs.cz/item/CS_URS_2022_01/722181253</t>
  </si>
  <si>
    <t>48</t>
  </si>
  <si>
    <t>722181254</t>
  </si>
  <si>
    <t>Ochrana potrubí termoizolačními trubicemi z pěnového polyetylenu PE přilepenými v příčných a podélných spojích, tloušťky izolace přes 20 do 25 mm, vnitřního průměru izolace DN přes 63 do 89 mm</t>
  </si>
  <si>
    <t>1449825810</t>
  </si>
  <si>
    <t>https://podminky.urs.cz/item/CS_URS_2022_01/722181254</t>
  </si>
  <si>
    <t>49</t>
  </si>
  <si>
    <t>722182011</t>
  </si>
  <si>
    <t>Podpůrný žlab pro potrubí průměru D 20</t>
  </si>
  <si>
    <t>-1467395347</t>
  </si>
  <si>
    <t>https://podminky.urs.cz/item/CS_URS_2022_01/722182011</t>
  </si>
  <si>
    <t>50</t>
  </si>
  <si>
    <t>722182012</t>
  </si>
  <si>
    <t>Podpůrný žlab pro potrubí průměru D 25</t>
  </si>
  <si>
    <t>-533556849</t>
  </si>
  <si>
    <t>https://podminky.urs.cz/item/CS_URS_2022_01/722182012</t>
  </si>
  <si>
    <t>51</t>
  </si>
  <si>
    <t>722182013</t>
  </si>
  <si>
    <t>Podpůrný žlab pro potrubí průměru D 32</t>
  </si>
  <si>
    <t>-973861895</t>
  </si>
  <si>
    <t>https://podminky.urs.cz/item/CS_URS_2022_01/722182013</t>
  </si>
  <si>
    <t>52</t>
  </si>
  <si>
    <t>722182014</t>
  </si>
  <si>
    <t>Podpůrný žlab pro potrubí průměru D 40</t>
  </si>
  <si>
    <t>-1591816160</t>
  </si>
  <si>
    <t>https://podminky.urs.cz/item/CS_URS_2022_01/722182014</t>
  </si>
  <si>
    <t>53</t>
  </si>
  <si>
    <t>722182015</t>
  </si>
  <si>
    <t>Podpůrný žlab pro potrubí průměru D 50</t>
  </si>
  <si>
    <t>-1236082521</t>
  </si>
  <si>
    <t>https://podminky.urs.cz/item/CS_URS_2022_01/722182015</t>
  </si>
  <si>
    <t>54</t>
  </si>
  <si>
    <t>722182016</t>
  </si>
  <si>
    <t>Podpůrný žlab pro potrubí průměru D 63</t>
  </si>
  <si>
    <t>1012294862</t>
  </si>
  <si>
    <t>https://podminky.urs.cz/item/CS_URS_2022_01/722182016</t>
  </si>
  <si>
    <t>55</t>
  </si>
  <si>
    <t>722190401</t>
  </si>
  <si>
    <t>Zřízení přípojek na potrubí vyvedení a upevnění výpustek do DN 25</t>
  </si>
  <si>
    <t>1426055277</t>
  </si>
  <si>
    <t>https://podminky.urs.cz/item/CS_URS_2022_01/722190401</t>
  </si>
  <si>
    <t>56</t>
  </si>
  <si>
    <t>722220111</t>
  </si>
  <si>
    <t>Armatury s jedním závitem nástěnky pro výtokový ventil G 1/2"</t>
  </si>
  <si>
    <t>1723737870</t>
  </si>
  <si>
    <t>https://podminky.urs.cz/item/CS_URS_2022_01/722220111</t>
  </si>
  <si>
    <t>57</t>
  </si>
  <si>
    <t>722220121</t>
  </si>
  <si>
    <t>Armatury s jedním závitem nástěnky pro baterii G 1/2"</t>
  </si>
  <si>
    <t>pár</t>
  </si>
  <si>
    <t>750366040</t>
  </si>
  <si>
    <t>https://podminky.urs.cz/item/CS_URS_2022_01/722220121</t>
  </si>
  <si>
    <t>58</t>
  </si>
  <si>
    <t>722232043</t>
  </si>
  <si>
    <t>Armatury se dvěma závity kulové kohouty PN 42 do 185 °C přímé vnitřní závit G 1/2"</t>
  </si>
  <si>
    <t>819450114</t>
  </si>
  <si>
    <t>https://podminky.urs.cz/item/CS_URS_2022_01/722232043</t>
  </si>
  <si>
    <t>59</t>
  </si>
  <si>
    <t>722232044</t>
  </si>
  <si>
    <t>Armatury se dvěma závity kulové kohouty PN 42 do 185 °C přímé vnitřní závit G 3/4"</t>
  </si>
  <si>
    <t>-1113200521</t>
  </si>
  <si>
    <t>https://podminky.urs.cz/item/CS_URS_2022_01/722232044</t>
  </si>
  <si>
    <t>60</t>
  </si>
  <si>
    <t>722232046</t>
  </si>
  <si>
    <t>Armatury se dvěma závity kulové kohouty PN 42 do 185 °C přímé vnitřní závit G 5/4"</t>
  </si>
  <si>
    <t>-1885438475</t>
  </si>
  <si>
    <t>https://podminky.urs.cz/item/CS_URS_2022_01/722232046</t>
  </si>
  <si>
    <t>61</t>
  </si>
  <si>
    <t>722232047</t>
  </si>
  <si>
    <t>Armatury se dvěma závity kulové kohouty PN 42 do 185 °C přímé vnitřní závit G 6/4"</t>
  </si>
  <si>
    <t>1915231425</t>
  </si>
  <si>
    <t>https://podminky.urs.cz/item/CS_URS_2022_01/722232047</t>
  </si>
  <si>
    <t>62</t>
  </si>
  <si>
    <t>722232048</t>
  </si>
  <si>
    <t>Armatury se dvěma závity kulové kohouty PN 42 do 185 °C přímé vnitřní závit G 2"</t>
  </si>
  <si>
    <t>-1077881879</t>
  </si>
  <si>
    <t>https://podminky.urs.cz/item/CS_URS_2022_01/722232048</t>
  </si>
  <si>
    <t>63</t>
  </si>
  <si>
    <t>722232061</t>
  </si>
  <si>
    <t>Armatury se dvěma závity kulové kohouty PN 42 do 185 °C přímé vnitřní závit s vypouštěním G 1/2"</t>
  </si>
  <si>
    <t>1970897990</t>
  </si>
  <si>
    <t>https://podminky.urs.cz/item/CS_URS_2022_01/722232061</t>
  </si>
  <si>
    <t>64</t>
  </si>
  <si>
    <t>722232062</t>
  </si>
  <si>
    <t>Armatury se dvěma závity kulové kohouty PN 42 do 185 °C přímé vnitřní závit s vypouštěním G 3/4"</t>
  </si>
  <si>
    <t>1888049054</t>
  </si>
  <si>
    <t>https://podminky.urs.cz/item/CS_URS_2022_01/722232062</t>
  </si>
  <si>
    <t>65</t>
  </si>
  <si>
    <t>722232063</t>
  </si>
  <si>
    <t>Armatury se dvěma závity kulové kohouty PN 42 do 185 °C přímé vnitřní závit s vypouštěním G 1"</t>
  </si>
  <si>
    <t>90223196</t>
  </si>
  <si>
    <t>https://podminky.urs.cz/item/CS_URS_2022_01/722232063</t>
  </si>
  <si>
    <t>66</t>
  </si>
  <si>
    <t>722232065</t>
  </si>
  <si>
    <t>Armatury se dvěma závity kulové kohouty PN 42 do 185 °C přímé vnitřní závit s vypouštěním G 6/4"</t>
  </si>
  <si>
    <t>1112097847</t>
  </si>
  <si>
    <t>https://podminky.urs.cz/item/CS_URS_2022_01/722232065</t>
  </si>
  <si>
    <t>67</t>
  </si>
  <si>
    <t>722232066</t>
  </si>
  <si>
    <t>Armatury se dvěma závity kulové kohouty PN 42 do 185 °C přímé vnitřní závit s vypouštěním G 2"</t>
  </si>
  <si>
    <t>-1236026314</t>
  </si>
  <si>
    <t>https://podminky.urs.cz/item/CS_URS_2022_01/722232066</t>
  </si>
  <si>
    <t>68</t>
  </si>
  <si>
    <t>722290226</t>
  </si>
  <si>
    <t>Zkoušky, proplach a desinfekce vodovodního potrubí zkoušky těsnosti vodovodního potrubí závitového do DN 50</t>
  </si>
  <si>
    <t>-209756752</t>
  </si>
  <si>
    <t>https://podminky.urs.cz/item/CS_URS_2022_01/722290226</t>
  </si>
  <si>
    <t>69</t>
  </si>
  <si>
    <t>722290234</t>
  </si>
  <si>
    <t>Zkoušky, proplach a desinfekce vodovodního potrubí proplach a desinfekce vodovodního potrubí do DN 80</t>
  </si>
  <si>
    <t>1419440870</t>
  </si>
  <si>
    <t>https://podminky.urs.cz/item/CS_URS_2022_01/722290234</t>
  </si>
  <si>
    <t>70</t>
  </si>
  <si>
    <t>722290822</t>
  </si>
  <si>
    <t>Vnitrostaveništní přemístění vybouraných (demontovaných) hmot vnitřní vodovod vodorovně do 100 m v objektech výšky přes 6 do 12 m</t>
  </si>
  <si>
    <t>-1233634637</t>
  </si>
  <si>
    <t>https://podminky.urs.cz/item/CS_URS_2022_01/722290822</t>
  </si>
  <si>
    <t>71</t>
  </si>
  <si>
    <t>734209123</t>
  </si>
  <si>
    <t>Montáž závitových armatur se 3 závity G 1/2 (DN 15)</t>
  </si>
  <si>
    <t>-710426515</t>
  </si>
  <si>
    <t>https://podminky.urs.cz/item/CS_URS_2022_01/734209123</t>
  </si>
  <si>
    <t>72</t>
  </si>
  <si>
    <t>55121226.1</t>
  </si>
  <si>
    <t>ventil termostatický podomítkový -voda 1/2"</t>
  </si>
  <si>
    <t>1739288121</t>
  </si>
  <si>
    <t>73</t>
  </si>
  <si>
    <t>998722102</t>
  </si>
  <si>
    <t>Přesun hmot pro vnitřní vodovod stanovený z hmotnosti přesunovaného materiálu vodorovná dopravní vzdálenost do 50 m v objektech výšky přes 6 do 12 m</t>
  </si>
  <si>
    <t>2016070878</t>
  </si>
  <si>
    <t>https://podminky.urs.cz/item/CS_URS_2022_01/998722102</t>
  </si>
  <si>
    <t>725</t>
  </si>
  <si>
    <t>Zdravotechnika - zařizovací předměty</t>
  </si>
  <si>
    <t>74</t>
  </si>
  <si>
    <t>725110811</t>
  </si>
  <si>
    <t>Demontáž klozetů splachovacích s nádrží nebo tlakovým splachovačem</t>
  </si>
  <si>
    <t>soubor</t>
  </si>
  <si>
    <t>-1797512088</t>
  </si>
  <si>
    <t>https://podminky.urs.cz/item/CS_URS_2022_01/725110811</t>
  </si>
  <si>
    <t>75</t>
  </si>
  <si>
    <t>725111132</t>
  </si>
  <si>
    <t>Zařízení záchodů splachovače nádržkové plastové nízkopoložené nebo vysokopoložené</t>
  </si>
  <si>
    <t>-309744141</t>
  </si>
  <si>
    <t>https://podminky.urs.cz/item/CS_URS_2022_01/725111132</t>
  </si>
  <si>
    <t>76</t>
  </si>
  <si>
    <t>725112171</t>
  </si>
  <si>
    <t>Zařízení záchodů kombi klozety s hlubokým splachováním odpad vodorovný</t>
  </si>
  <si>
    <t>1974889173</t>
  </si>
  <si>
    <t>https://podminky.urs.cz/item/CS_URS_2022_01/725112171</t>
  </si>
  <si>
    <t>77</t>
  </si>
  <si>
    <t>725119125</t>
  </si>
  <si>
    <t>Zařízení záchodů montáž klozetových mís závěsných na nosné stěny</t>
  </si>
  <si>
    <t>1000471062</t>
  </si>
  <si>
    <t>https://podminky.urs.cz/item/CS_URS_2022_01/725119125</t>
  </si>
  <si>
    <t>78</t>
  </si>
  <si>
    <t>64236091</t>
  </si>
  <si>
    <t>mísa keramická klozetová závěsná bílá s hlubokým splachováním odpad vodorovný</t>
  </si>
  <si>
    <t>-752221280</t>
  </si>
  <si>
    <t>79</t>
  </si>
  <si>
    <t>64240160</t>
  </si>
  <si>
    <t>mísa závěsného wc se zabudovanou bidetovou tryskou 360x400x495mm</t>
  </si>
  <si>
    <t>-1284208455</t>
  </si>
  <si>
    <t>80</t>
  </si>
  <si>
    <t>725121525</t>
  </si>
  <si>
    <t>Pisoárové záchodky keramické automatické s radarovým senzorem</t>
  </si>
  <si>
    <t>-884626742</t>
  </si>
  <si>
    <t>https://podminky.urs.cz/item/CS_URS_2022_01/725121525</t>
  </si>
  <si>
    <t>81</t>
  </si>
  <si>
    <t>725122813</t>
  </si>
  <si>
    <t>Demontáž pisoárů s nádrží a 1 záchodkem</t>
  </si>
  <si>
    <t>990040004</t>
  </si>
  <si>
    <t>https://podminky.urs.cz/item/CS_URS_2022_01/725122813</t>
  </si>
  <si>
    <t>82</t>
  </si>
  <si>
    <t>725210821</t>
  </si>
  <si>
    <t>Demontáž umyvadel bez výtokových armatur umyvadel</t>
  </si>
  <si>
    <t>-1628856205</t>
  </si>
  <si>
    <t>https://podminky.urs.cz/item/CS_URS_2022_01/725210821</t>
  </si>
  <si>
    <t>83</t>
  </si>
  <si>
    <t>725210826</t>
  </si>
  <si>
    <t>Demontáž umyvadel bez výtokových armatur umývátek</t>
  </si>
  <si>
    <t>-94653404</t>
  </si>
  <si>
    <t>https://podminky.urs.cz/item/CS_URS_2022_01/725210826</t>
  </si>
  <si>
    <t>84</t>
  </si>
  <si>
    <t>725211602</t>
  </si>
  <si>
    <t>Umyvadla keramická bílá bez výtokových armatur připevněná na stěnu šrouby bez sloupu nebo krytu na sifon, šířka umyvadla 550 mm</t>
  </si>
  <si>
    <t>1150042741</t>
  </si>
  <si>
    <t>https://podminky.urs.cz/item/CS_URS_2022_01/725211602</t>
  </si>
  <si>
    <t>85</t>
  </si>
  <si>
    <t>725211703</t>
  </si>
  <si>
    <t>Umyvadla keramická bílá bez výtokových armatur připevněná na stěnu šrouby malá (umývátka) stěnová 450 mm</t>
  </si>
  <si>
    <t>-485768890</t>
  </si>
  <si>
    <t>https://podminky.urs.cz/item/CS_URS_2022_01/725211703</t>
  </si>
  <si>
    <t>86</t>
  </si>
  <si>
    <t>725211705</t>
  </si>
  <si>
    <t>Umyvadla keramická bílá bez výtokových armatur připevněná na stěnu šrouby malá (umývátka) rohová 450 mm</t>
  </si>
  <si>
    <t>-1046465242</t>
  </si>
  <si>
    <t>https://podminky.urs.cz/item/CS_URS_2022_01/725211705</t>
  </si>
  <si>
    <t>87</t>
  </si>
  <si>
    <t>725230811</t>
  </si>
  <si>
    <t>Demontáž bidetů diturvitových</t>
  </si>
  <si>
    <t>-1208326474</t>
  </si>
  <si>
    <t>https://podminky.urs.cz/item/CS_URS_2022_01/725230811</t>
  </si>
  <si>
    <t>88</t>
  </si>
  <si>
    <t>725231203</t>
  </si>
  <si>
    <t>Bidety bez výtokových armatur se zápachovou uzávěrkou keramické závěsné</t>
  </si>
  <si>
    <t>876802053</t>
  </si>
  <si>
    <t>https://podminky.urs.cz/item/CS_URS_2022_01/725231203</t>
  </si>
  <si>
    <t>89</t>
  </si>
  <si>
    <t>725241112</t>
  </si>
  <si>
    <t>Sprchové vaničky akrylátové čtvercové 900x900 mm</t>
  </si>
  <si>
    <t>-1654965662</t>
  </si>
  <si>
    <t>https://podminky.urs.cz/item/CS_URS_2022_01/725241112</t>
  </si>
  <si>
    <t>90</t>
  </si>
  <si>
    <t>725244103</t>
  </si>
  <si>
    <t>Sprchové dveře a zástěny dveře sprchové do niky rámové se skleněnou výplní tl. 5 mm otvíravé jednokřídlové, na vaničku šířky 900 mm</t>
  </si>
  <si>
    <t>44920833</t>
  </si>
  <si>
    <t>https://podminky.urs.cz/item/CS_URS_2022_01/725244103</t>
  </si>
  <si>
    <t>91</t>
  </si>
  <si>
    <t>725330820</t>
  </si>
  <si>
    <t>Demontáž výlevek bez výtokových armatur a bez nádrže a splachovacího potrubí diturvitových</t>
  </si>
  <si>
    <t>133091283</t>
  </si>
  <si>
    <t>https://podminky.urs.cz/item/CS_URS_2022_01/725330820</t>
  </si>
  <si>
    <t>92</t>
  </si>
  <si>
    <t>725331111</t>
  </si>
  <si>
    <t>Výlevky bez výtokových armatur a splachovací nádrže keramické se sklopnou plastovou mřížkou 425 mm</t>
  </si>
  <si>
    <t>1137970208</t>
  </si>
  <si>
    <t>https://podminky.urs.cz/item/CS_URS_2022_01/725331111</t>
  </si>
  <si>
    <t>93</t>
  </si>
  <si>
    <t>725339111</t>
  </si>
  <si>
    <t>Výlevky montáž výlevky</t>
  </si>
  <si>
    <t>1167159345</t>
  </si>
  <si>
    <t>https://podminky.urs.cz/item/CS_URS_2022_01/725339111</t>
  </si>
  <si>
    <t>94</t>
  </si>
  <si>
    <t>55231312</t>
  </si>
  <si>
    <t>výlevka nástěnná bez přepadu 460x500x340mm</t>
  </si>
  <si>
    <t>-1878401939</t>
  </si>
  <si>
    <t>95</t>
  </si>
  <si>
    <t>725590812</t>
  </si>
  <si>
    <t>Vnitrostaveništní přemístění vybouraných (demontovaných) hmot zařizovacích předmětů vodorovně do 100 m v objektech výšky přes 6 do 12 m</t>
  </si>
  <si>
    <t>1327949654</t>
  </si>
  <si>
    <t>https://podminky.urs.cz/item/CS_URS_2022_01/725590812</t>
  </si>
  <si>
    <t>96</t>
  </si>
  <si>
    <t>725810811</t>
  </si>
  <si>
    <t>Demontáž výtokových ventilů nástěnných</t>
  </si>
  <si>
    <t>1950800253</t>
  </si>
  <si>
    <t>https://podminky.urs.cz/item/CS_URS_2022_01/725810811</t>
  </si>
  <si>
    <t>97</t>
  </si>
  <si>
    <t>725812116</t>
  </si>
  <si>
    <t>Ventily stojánkové klasické G 1/2" pevný výtok</t>
  </si>
  <si>
    <t>1848176772</t>
  </si>
  <si>
    <t>https://podminky.urs.cz/item/CS_URS_2022_01/725812116</t>
  </si>
  <si>
    <t>98</t>
  </si>
  <si>
    <t>725813111</t>
  </si>
  <si>
    <t>Ventily rohové bez připojovací trubičky nebo flexi hadičky G 1/2"</t>
  </si>
  <si>
    <t>-251274633</t>
  </si>
  <si>
    <t>https://podminky.urs.cz/item/CS_URS_2022_01/725813111</t>
  </si>
  <si>
    <t>99</t>
  </si>
  <si>
    <t>725820801</t>
  </si>
  <si>
    <t>Demontáž baterií nástěnných do G 3/4</t>
  </si>
  <si>
    <t>933471858</t>
  </si>
  <si>
    <t>https://podminky.urs.cz/item/CS_URS_2022_01/725820801</t>
  </si>
  <si>
    <t>100</t>
  </si>
  <si>
    <t>725821315</t>
  </si>
  <si>
    <t>Baterie dřezové nástěnné pákové s otáčivým plochým ústím a délkou ramínka 200 mm</t>
  </si>
  <si>
    <t>1735241108</t>
  </si>
  <si>
    <t>https://podminky.urs.cz/item/CS_URS_2022_01/725821315</t>
  </si>
  <si>
    <t>101</t>
  </si>
  <si>
    <t>725821316</t>
  </si>
  <si>
    <t>Baterie dřezové nástěnné pákové s otáčivým plochým ústím a délkou ramínka 300 mm</t>
  </si>
  <si>
    <t>1995939741</t>
  </si>
  <si>
    <t>https://podminky.urs.cz/item/CS_URS_2022_01/725821316</t>
  </si>
  <si>
    <t>102</t>
  </si>
  <si>
    <t>725822611</t>
  </si>
  <si>
    <t>Baterie umyvadlové stojánkové pákové bez výpusti</t>
  </si>
  <si>
    <t>867115566</t>
  </si>
  <si>
    <t>https://podminky.urs.cz/item/CS_URS_2022_01/725822611</t>
  </si>
  <si>
    <t>103</t>
  </si>
  <si>
    <t>725823111</t>
  </si>
  <si>
    <t>Baterie bidetové stojánkové pákové bez výpusti</t>
  </si>
  <si>
    <t>480001409</t>
  </si>
  <si>
    <t>https://podminky.urs.cz/item/CS_URS_2022_01/725823111</t>
  </si>
  <si>
    <t>104</t>
  </si>
  <si>
    <t>725840850</t>
  </si>
  <si>
    <t>Demontáž baterií sprchových diferenciálních do G 3/4 x 1</t>
  </si>
  <si>
    <t>-1287182936</t>
  </si>
  <si>
    <t>https://podminky.urs.cz/item/CS_URS_2022_01/725840850</t>
  </si>
  <si>
    <t>105</t>
  </si>
  <si>
    <t>725841312</t>
  </si>
  <si>
    <t>Baterie sprchové nástěnné pákové</t>
  </si>
  <si>
    <t>961355753</t>
  </si>
  <si>
    <t>https://podminky.urs.cz/item/CS_URS_2022_01/725841312</t>
  </si>
  <si>
    <t>106</t>
  </si>
  <si>
    <t>725860811</t>
  </si>
  <si>
    <t>Demontáž zápachových uzávěrek pro zařizovací předměty jednoduchých</t>
  </si>
  <si>
    <t>525456947</t>
  </si>
  <si>
    <t>https://podminky.urs.cz/item/CS_URS_2022_01/725860811</t>
  </si>
  <si>
    <t>107</t>
  </si>
  <si>
    <t>725861102</t>
  </si>
  <si>
    <t>Zápachové uzávěrky zařizovacích předmětů pro umyvadla DN 40</t>
  </si>
  <si>
    <t>2097737985</t>
  </si>
  <si>
    <t>https://podminky.urs.cz/item/CS_URS_2022_01/725861102</t>
  </si>
  <si>
    <t>108</t>
  </si>
  <si>
    <t>725862103</t>
  </si>
  <si>
    <t>Zápachové uzávěrky zařizovacích předmětů pro dřezy DN 40/50</t>
  </si>
  <si>
    <t>1621919236</t>
  </si>
  <si>
    <t>https://podminky.urs.cz/item/CS_URS_2022_01/725862103</t>
  </si>
  <si>
    <t>109</t>
  </si>
  <si>
    <t>725863311</t>
  </si>
  <si>
    <t>Zápachové uzávěrky zařizovacích předmětů pro bidety DN 40</t>
  </si>
  <si>
    <t>-864378458</t>
  </si>
  <si>
    <t>https://podminky.urs.cz/item/CS_URS_2022_01/725863311</t>
  </si>
  <si>
    <t>110</t>
  </si>
  <si>
    <t>725980121</t>
  </si>
  <si>
    <t>Dvířka 15/15</t>
  </si>
  <si>
    <t>-1364848897</t>
  </si>
  <si>
    <t>https://podminky.urs.cz/item/CS_URS_2022_01/725980121</t>
  </si>
  <si>
    <t>111</t>
  </si>
  <si>
    <t>998725102</t>
  </si>
  <si>
    <t>Přesun hmot pro zařizovací předměty stanovený z hmotnosti přesunovaného materiálu vodorovná dopravní vzdálenost do 50 m v objektech výšky přes 6 do 12 m</t>
  </si>
  <si>
    <t>1284320786</t>
  </si>
  <si>
    <t>https://podminky.urs.cz/item/CS_URS_2022_01/998725102</t>
  </si>
  <si>
    <t>726</t>
  </si>
  <si>
    <t>Zdravotechnika - předstěnové instalace</t>
  </si>
  <si>
    <t>112</t>
  </si>
  <si>
    <t>726131011</t>
  </si>
  <si>
    <t>Předstěnové instalační systémy do lehkých stěn s kovovou konstrukcí pro bidety stavební výška 1120 mm</t>
  </si>
  <si>
    <t>538903798</t>
  </si>
  <si>
    <t>https://podminky.urs.cz/item/CS_URS_2022_01/726131011</t>
  </si>
  <si>
    <t>113</t>
  </si>
  <si>
    <t>726131041</t>
  </si>
  <si>
    <t>Předstěnové instalační systémy do lehkých stěn s kovovou konstrukcí pro závěsné klozety ovládání zepředu, stavební výšky 1120 mm</t>
  </si>
  <si>
    <t>2078286745</t>
  </si>
  <si>
    <t>https://podminky.urs.cz/item/CS_URS_2022_01/726131041</t>
  </si>
  <si>
    <t>114</t>
  </si>
  <si>
    <t>726191001</t>
  </si>
  <si>
    <t>Ostatní příslušenství instalačních systémů zvukoizolační souprava pro WC a bidet</t>
  </si>
  <si>
    <t>933524190</t>
  </si>
  <si>
    <t>https://podminky.urs.cz/item/CS_URS_2022_01/726191001</t>
  </si>
  <si>
    <t>115</t>
  </si>
  <si>
    <t>726191002</t>
  </si>
  <si>
    <t>Ostatní příslušenství instalačních systémů souprava pro předstěnovou montáž</t>
  </si>
  <si>
    <t>-756592075</t>
  </si>
  <si>
    <t>https://podminky.urs.cz/item/CS_URS_2022_01/726191002</t>
  </si>
  <si>
    <t>116</t>
  </si>
  <si>
    <t>998726112</t>
  </si>
  <si>
    <t>Přesun hmot pro instalační prefabrikáty stanovený z hmotnosti přesunovaného materiálu vodorovná dopravní vzdálenost do 50 m v objektech výšky přes 6 m do 12 m</t>
  </si>
  <si>
    <t>1332289439</t>
  </si>
  <si>
    <t>https://podminky.urs.cz/item/CS_URS_2022_01/998726112</t>
  </si>
  <si>
    <t>727</t>
  </si>
  <si>
    <t>Zdravotechnika - požární ochrana</t>
  </si>
  <si>
    <t>117</t>
  </si>
  <si>
    <t>727213213</t>
  </si>
  <si>
    <t>Protipožární trubní ucpávky plastového potrubí prostup stropem tloušťky 150 mm požární odolnost EI 90 D 32</t>
  </si>
  <si>
    <t>1097622852</t>
  </si>
  <si>
    <t>https://podminky.urs.cz/item/CS_URS_2022_01/727213213</t>
  </si>
  <si>
    <t>118</t>
  </si>
  <si>
    <t>727223103</t>
  </si>
  <si>
    <t>Protipožární ochranné manžety plastového potrubí prostup stropem tloušťky 150 mm požární odolnost EI 90 D 75</t>
  </si>
  <si>
    <t>-348592103</t>
  </si>
  <si>
    <t>https://podminky.urs.cz/item/CS_URS_2022_01/727223103</t>
  </si>
  <si>
    <t>119</t>
  </si>
  <si>
    <t>727223105</t>
  </si>
  <si>
    <t>Protipožární ochranné manžety plastového potrubí prostup stropem tloušťky 150 mm požární odolnost EI 90 D 110</t>
  </si>
  <si>
    <t>93630663</t>
  </si>
  <si>
    <t>https://podminky.urs.cz/item/CS_URS_2022_01/727223105</t>
  </si>
  <si>
    <t>HZS</t>
  </si>
  <si>
    <t>Hodinové zúčtovací sazby</t>
  </si>
  <si>
    <t>120</t>
  </si>
  <si>
    <t>HZS2211</t>
  </si>
  <si>
    <t xml:space="preserve">Hodinové zúčtovací sazby profesí PSV provádění stavebních instalací instalatér - NEPŘEDVÍDANÉ PRÁCE </t>
  </si>
  <si>
    <t>hod</t>
  </si>
  <si>
    <t>512</t>
  </si>
  <si>
    <t>-218864697</t>
  </si>
  <si>
    <t>https://podminky.urs.cz/item/CS_URS_2022_01/HZS2211</t>
  </si>
  <si>
    <t>121</t>
  </si>
  <si>
    <t>HZS2491</t>
  </si>
  <si>
    <t xml:space="preserve">Hodinové zúčtovací sazby profesí PSV zednické výpomoci a pomocné práce PSV dělník zednických výpomocí - ZAPRAVENÍ PRŮRAZŮ A DRÁŽEK </t>
  </si>
  <si>
    <t>782905500</t>
  </si>
  <si>
    <t>https://podminky.urs.cz/item/CS_URS_2022_01/HZS2491</t>
  </si>
  <si>
    <t>122</t>
  </si>
  <si>
    <t>HZS2492</t>
  </si>
  <si>
    <t xml:space="preserve">Hodinové zúčtovací sazby profesí PSV zednické výpomoci a pomocné práce PSV pomocný dělník PSV - DEMONTÁŽE </t>
  </si>
  <si>
    <t>-328038886</t>
  </si>
  <si>
    <t>https://podminky.urs.cz/item/CS_URS_2022_01/HZS2492</t>
  </si>
  <si>
    <t xml:space="preserve">D.1.1. - Architektonicko-stavební řešení  </t>
  </si>
  <si>
    <t xml:space="preserve">    3 - Svislé a kompletní konstrukce</t>
  </si>
  <si>
    <t xml:space="preserve">    997 - Přesun sutě</t>
  </si>
  <si>
    <t xml:space="preserve">    998 - Přesun hmot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</si>
  <si>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</si>
  <si>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</si>
  <si>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</si>
  <si>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</si>
  <si>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</si>
  <si>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</si>
  <si>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</si>
  <si>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Svislé a kompletní konstrukce</t>
  </si>
  <si>
    <t>317941123</t>
  </si>
  <si>
    <t>Osazování ocelových válcovaných nosníků na zdivu I nebo IE nebo U nebo UE nebo L č. 14 až 22 nebo výšky do 220 mm</t>
  </si>
  <si>
    <t>1606071237</t>
  </si>
  <si>
    <t>https://podminky.urs.cz/item/CS_URS_2022_01/317941123</t>
  </si>
  <si>
    <t>13010716</t>
  </si>
  <si>
    <t>ocel profilová jakost S235JR (11 375) průřez I (IPN) 140</t>
  </si>
  <si>
    <t>-23162579</t>
  </si>
  <si>
    <t>3422422231</t>
  </si>
  <si>
    <t xml:space="preserve">Příčky prosvětlující - Luxfery 190x190x80 mm , čiré, bezbarvé s rovnou plochou skla </t>
  </si>
  <si>
    <t>-491289649</t>
  </si>
  <si>
    <t>1,4*0,6 *17+1,2*0,6</t>
  </si>
  <si>
    <t>342272225</t>
  </si>
  <si>
    <t>Příčky z pórobetonových tvárnic hladkých na tenké maltové lože objemová hmotnost do 500 kg/m3, tloušťka příčky 100 mm</t>
  </si>
  <si>
    <t>228108668</t>
  </si>
  <si>
    <t>https://podminky.urs.cz/item/CS_URS_2022_01/342272225</t>
  </si>
  <si>
    <t>1.PP</t>
  </si>
  <si>
    <t>2,085*3,05+1,33*3,05+1,78*3,05</t>
  </si>
  <si>
    <t>1.NP</t>
  </si>
  <si>
    <t>2*2,5*2</t>
  </si>
  <si>
    <t>2.NP</t>
  </si>
  <si>
    <t>3.NP</t>
  </si>
  <si>
    <t>342272235</t>
  </si>
  <si>
    <t>Příčky z pórobetonových tvárnic hladkých na tenké maltové lože objemová hmotnost do 500 kg/m3, tloušťka příčky 125 mm</t>
  </si>
  <si>
    <t>1311729509</t>
  </si>
  <si>
    <t>https://podminky.urs.cz/item/CS_URS_2022_01/342272235</t>
  </si>
  <si>
    <t xml:space="preserve">2.NP </t>
  </si>
  <si>
    <t>(1,425*3,68+1,34*3,68)*2</t>
  </si>
  <si>
    <t xml:space="preserve">3.NP </t>
  </si>
  <si>
    <t>20,35</t>
  </si>
  <si>
    <t>342272245</t>
  </si>
  <si>
    <t>Příčky z pórobetonových tvárnic hladkých na tenké maltové lože objemová hmotnost do 500 kg/m3, tloušťka příčky 150 mm</t>
  </si>
  <si>
    <t>-685934751</t>
  </si>
  <si>
    <t>https://podminky.urs.cz/item/CS_URS_2022_01/342272245</t>
  </si>
  <si>
    <t>1,79*2,62</t>
  </si>
  <si>
    <t>2,8*3,25*4</t>
  </si>
  <si>
    <t>2,8*3,68*3+2,8*3,25</t>
  </si>
  <si>
    <t>40,012</t>
  </si>
  <si>
    <t>346272236</t>
  </si>
  <si>
    <t>Přizdívky z pórobetonových tvárnic objemová hmotnost do 500 kg/m3, na tenké maltové lože, tloušťka přizdívky 100 mm</t>
  </si>
  <si>
    <t>1773859284</t>
  </si>
  <si>
    <t>https://podminky.urs.cz/item/CS_URS_2022_01/346272236</t>
  </si>
  <si>
    <t>(2,8*2,1+1,9*2,1)*2+2,8*2,1+1,665*2,1</t>
  </si>
  <si>
    <t>611325417</t>
  </si>
  <si>
    <t>Oprava vápenocementové omítky vnitřních ploch hladké, tloušťky do 20 mm, s celoplošným přeštukováním, tloušťky štuku 3 mm stropů, v rozsahu opravované plochy přes 10 do 30%</t>
  </si>
  <si>
    <t>-1102644015</t>
  </si>
  <si>
    <t>https://podminky.urs.cz/item/CS_URS_2022_01/611325417</t>
  </si>
  <si>
    <t>84,19+54,23+65,52+65,52</t>
  </si>
  <si>
    <t>612142001</t>
  </si>
  <si>
    <t>Potažení vnitřních ploch pletivem v ploše nebo pruzích, na plném podkladu sklovláknitým vtlačením do tmelu stěn</t>
  </si>
  <si>
    <t>-1647170494</t>
  </si>
  <si>
    <t>https://podminky.urs.cz/item/CS_URS_2022_01/612142001</t>
  </si>
  <si>
    <t>45,845*2+40,7*2+121,114*2+29,117</t>
  </si>
  <si>
    <t>612321141</t>
  </si>
  <si>
    <t>Omítka vápenocementová vnitřních ploch nanášená ručně dvouvrstvá, tloušťky jádrové omítky do 10 mm a tloušťky štuku do 3 mm štuková svislých konstrukcí stěn</t>
  </si>
  <si>
    <t>-1902334740</t>
  </si>
  <si>
    <t>https://podminky.urs.cz/item/CS_URS_2022_01/612321141</t>
  </si>
  <si>
    <t>6123253021</t>
  </si>
  <si>
    <t xml:space="preserve">Uprava otvorů po vybourání zárubní , oprava ostění </t>
  </si>
  <si>
    <t>2134300128</t>
  </si>
  <si>
    <t>642942111</t>
  </si>
  <si>
    <t>Osazování zárubní nebo rámů kovových dveřních lisovaných nebo z úhelníků bez dveřních křídel na cementovou maltu, plochy otvoru do 2,5 m2</t>
  </si>
  <si>
    <t>-283490983</t>
  </si>
  <si>
    <t>https://podminky.urs.cz/item/CS_URS_2022_01/642942111</t>
  </si>
  <si>
    <t>55331481</t>
  </si>
  <si>
    <t>zárubeň jednokřídlá ocelová pro zdění tl stěny 75-100mm rozměru 700/1970, 2100mm</t>
  </si>
  <si>
    <t>1359947550</t>
  </si>
  <si>
    <t>55331486</t>
  </si>
  <si>
    <t>zárubeň jednokřídlá ocelová pro zdění tl stěny 110-150mm rozměru 700/1970, 2100mm</t>
  </si>
  <si>
    <t>1081685006</t>
  </si>
  <si>
    <t>55331487</t>
  </si>
  <si>
    <t>zárubeň jednokřídlá ocelová pro zdění tl stěny 110-150mm rozměru 800/1970, 2100mm</t>
  </si>
  <si>
    <t>765405809</t>
  </si>
  <si>
    <t>55331488</t>
  </si>
  <si>
    <t>zárubeň jednokřídlá ocelová pro zdění tl stěny 110-150mm rozměru 900/1970, 2100mm</t>
  </si>
  <si>
    <t>1201882519</t>
  </si>
  <si>
    <t>642942221</t>
  </si>
  <si>
    <t>Osazování zárubní nebo rámů kovových dveřních lisovaných nebo z úhelníků bez dveřních křídel na cementovou maltu, plochy otvoru přes 2,5 do 4,5 m2</t>
  </si>
  <si>
    <t>-1976298191</t>
  </si>
  <si>
    <t>https://podminky.urs.cz/item/CS_URS_2022_01/642942221</t>
  </si>
  <si>
    <t>55331747</t>
  </si>
  <si>
    <t>zárubeň dvoukřídlá ocelová pro zdění tl stěny 110-150mm rozměru 1450/1970, 2100mm</t>
  </si>
  <si>
    <t>1829085781</t>
  </si>
  <si>
    <t>6449411121</t>
  </si>
  <si>
    <t xml:space="preserve">Montáž průvětrníků nebo mřížek odvětrávacích velikosti 1215 x1180mm - ATYP ,včetně dodávky, materiál elox. AL </t>
  </si>
  <si>
    <t>1653292666</t>
  </si>
  <si>
    <t>952902021</t>
  </si>
  <si>
    <t>Čištění budov při provádění oprav a udržovacích prací podlah hladkých zametením</t>
  </si>
  <si>
    <t>116826447</t>
  </si>
  <si>
    <t>https://podminky.urs.cz/item/CS_URS_2022_01/952902021</t>
  </si>
  <si>
    <t>600*4 'Přepočtené koeficientem množství</t>
  </si>
  <si>
    <t>952902031</t>
  </si>
  <si>
    <t>Čištění budov při provádění oprav a udržovacích prací podlah hladkých omytím</t>
  </si>
  <si>
    <t>123285256</t>
  </si>
  <si>
    <t>https://podminky.urs.cz/item/CS_URS_2022_01/952902031</t>
  </si>
  <si>
    <t>600*2 'Přepočtené koeficientem množství</t>
  </si>
  <si>
    <t>962031132</t>
  </si>
  <si>
    <t>Bourání příček z cihel, tvárnic nebo příčkovek z cihel pálených, plných nebo dutých na maltu vápennou nebo vápenocementovou, tl. do 100 mm</t>
  </si>
  <si>
    <t>-1843531064</t>
  </si>
  <si>
    <t>https://podminky.urs.cz/item/CS_URS_2022_01/962031132</t>
  </si>
  <si>
    <t>2*3,05+1,33*3,05*2</t>
  </si>
  <si>
    <t>1,1*2,35*2+0,9*2,35*2+1,1*2,35+0,9*2,35+2,8*2+2,44*2</t>
  </si>
  <si>
    <t>0,9*2,35+2*2,35*2+3,54*2+2,8*2</t>
  </si>
  <si>
    <t>24,195</t>
  </si>
  <si>
    <t>962031133</t>
  </si>
  <si>
    <t>Bourání příček z cihel, tvárnic nebo příčkovek z cihel pálených, plných nebo dutých na maltu vápennou nebo vápenocementovou, tl. do 150 mm</t>
  </si>
  <si>
    <t>1607538032</t>
  </si>
  <si>
    <t>https://podminky.urs.cz/item/CS_URS_2022_01/962031133</t>
  </si>
  <si>
    <t>2,8*3,68*4</t>
  </si>
  <si>
    <t>9620311361</t>
  </si>
  <si>
    <t xml:space="preserve">Bourání příček z cihel, tvárnic nebo příčkovek z tvárnic nebo příčkovek pálených nebo nepálených na maltu vápennou nebo vápenocementovou, tl. do 150 mm - luxferů_x000D_
</t>
  </si>
  <si>
    <t>-1070134771</t>
  </si>
  <si>
    <t>1,4*0,6*18</t>
  </si>
  <si>
    <t>962032230</t>
  </si>
  <si>
    <t>Bourání zdiva nadzákladového z cihel nebo tvárnic z cihel pálených nebo vápenopískových, na maltu vápennou nebo vápenocementovou, objemu do 1 m3</t>
  </si>
  <si>
    <t>m3</t>
  </si>
  <si>
    <t>760914528</t>
  </si>
  <si>
    <t>https://podminky.urs.cz/item/CS_URS_2022_01/962032230</t>
  </si>
  <si>
    <t>1,3*2,62*0,2</t>
  </si>
  <si>
    <t>968072455</t>
  </si>
  <si>
    <t>Vybourání kovových rámů oken s křídly, dveřních zárubní, vrat, stěn, ostění nebo obkladů dveřních zárubní, plochy do 2 m2</t>
  </si>
  <si>
    <t>-1973794104</t>
  </si>
  <si>
    <t>https://podminky.urs.cz/item/CS_URS_2022_01/968072455</t>
  </si>
  <si>
    <t>1,182*2+1,576+1,773</t>
  </si>
  <si>
    <t>1,182*3+1,576*5</t>
  </si>
  <si>
    <t>1,182*3+1,576*4</t>
  </si>
  <si>
    <t>9,85</t>
  </si>
  <si>
    <t>968072456</t>
  </si>
  <si>
    <t>Vybourání kovových rámů oken s křídly, dveřních zárubní, vrat, stěn, ostění nebo obkladů dveřních zárubní, plochy přes 2 m2</t>
  </si>
  <si>
    <t>-594262277</t>
  </si>
  <si>
    <t>https://podminky.urs.cz/item/CS_URS_2022_01/968072456</t>
  </si>
  <si>
    <t>1,45*1,97</t>
  </si>
  <si>
    <t>997</t>
  </si>
  <si>
    <t>Přesun sutě</t>
  </si>
  <si>
    <t>997013213</t>
  </si>
  <si>
    <t>Vnitrostaveništní doprava suti a vybouraných hmot vodorovně do 50 m svisle ručně pro budovy a haly výšky přes 9 do 12 m</t>
  </si>
  <si>
    <t>-1545129040</t>
  </si>
  <si>
    <t>https://podminky.urs.cz/item/CS_URS_2022_01/997013213</t>
  </si>
  <si>
    <t>997013501</t>
  </si>
  <si>
    <t>Odvoz suti a vybouraných hmot na skládku nebo meziskládku se složením, na vzdálenost do 1 km</t>
  </si>
  <si>
    <t>-1642812141</t>
  </si>
  <si>
    <t>https://podminky.urs.cz/item/CS_URS_2022_01/997013501</t>
  </si>
  <si>
    <t>997013509</t>
  </si>
  <si>
    <t>Odvoz suti a vybouraných hmot na skládku nebo meziskládku se složením, na vzdálenost Příplatek k ceně za každý další i započatý 1 km přes 1 km</t>
  </si>
  <si>
    <t>533663436</t>
  </si>
  <si>
    <t>https://podminky.urs.cz/item/CS_URS_2022_01/997013509</t>
  </si>
  <si>
    <t>71,188</t>
  </si>
  <si>
    <t>71,188*19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</si>
  <si>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</si>
  <si>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</si>
  <si>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614019008</t>
  </si>
  <si>
    <t>https://podminky.urs.cz/item/CS_URS_2022_01/997013631</t>
  </si>
  <si>
    <t>998</t>
  </si>
  <si>
    <t>Přesun hmot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</si>
  <si>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</si>
  <si>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</si>
  <si>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994539765</t>
  </si>
  <si>
    <t>https://podminky.urs.cz/item/CS_URS_2022_01/998011002</t>
  </si>
  <si>
    <t>711</t>
  </si>
  <si>
    <t>Izolace proti vodě, vlhkosti a plynům</t>
  </si>
  <si>
    <t>711193121</t>
  </si>
  <si>
    <t>Izolace proti zemní vlhkosti ostatní těsnicí kaší flexibilní minerální na ploše vodorovné V</t>
  </si>
  <si>
    <t>-1951217547</t>
  </si>
  <si>
    <t>711193131</t>
  </si>
  <si>
    <t>Izolace proti zemní vlhkosti ostatní těsnicí kaší flexibilní minerální na ploše svislé S</t>
  </si>
  <si>
    <t>-1312379229</t>
  </si>
  <si>
    <t>998711102</t>
  </si>
  <si>
    <t>Přesun hmot pro izolace proti vodě, vlhkosti a plynům stanovený z hmotnosti přesunovaného materiálu vodorovná dopravní vzdálenost do 50 m v objektech výšky přes 6 do 12 m</t>
  </si>
  <si>
    <t>-2081514884</t>
  </si>
  <si>
    <t>763</t>
  </si>
  <si>
    <t>Konstrukce suché výstavby</t>
  </si>
  <si>
    <t>763131511</t>
  </si>
  <si>
    <t>Podhled ze sádrokartonových desek jednovrstvá zavěšená spodní konstrukce z ocelových profilů CD, UD jednoduše opláštěná deskou standardní A, tl. 12,5 mm, bez izolace</t>
  </si>
  <si>
    <t>915966237</t>
  </si>
  <si>
    <t xml:space="preserve">1.NP </t>
  </si>
  <si>
    <t>1,425*2,4+6,39*1,425+0,73*2,4+0,73*6,39+1,425*6,39+2,36*1,425+0,73*2,36+0,73*6,39</t>
  </si>
  <si>
    <t xml:space="preserve">oprava </t>
  </si>
  <si>
    <t>5,5*0,7</t>
  </si>
  <si>
    <t>763131821</t>
  </si>
  <si>
    <t>Demontáž podhledu nebo samostatného požárního předělu ze sádrokartonových desek s nosnou konstrukcí dvouvrstvou z ocelových profilů, opláštění jednoduché</t>
  </si>
  <si>
    <t>-1729698570</t>
  </si>
  <si>
    <t>763164611</t>
  </si>
  <si>
    <t>Obklad konstrukcí sádrokartonovými deskami včetně ochranných úhelníků ve tvaru U rozvinuté šíře do 0,6 m, opláštěný deskou standardní A, tl. 12,5 mm</t>
  </si>
  <si>
    <t>1389295510</t>
  </si>
  <si>
    <t>3,68*10</t>
  </si>
  <si>
    <t>763164711</t>
  </si>
  <si>
    <t>Obklad konstrukcí sádrokartonovými deskami včetně ochranných úhelníků uzavřeného tvaru rozvinuté šíře do 0,8 m, opláštěný deskou standardní A, tl. 12,5 mm</t>
  </si>
  <si>
    <t>2105136476</t>
  </si>
  <si>
    <t>https://podminky.urs.cz/item/CS_URS_2022_01/763164711</t>
  </si>
  <si>
    <t>7631723551</t>
  </si>
  <si>
    <t>Montáž dvířek pro konstrukce ze sádrokartonových desek revizních jednoplášťových pro podhledy velikost (šxv) 600 x 400 mm</t>
  </si>
  <si>
    <t>12004335</t>
  </si>
  <si>
    <t>590307141</t>
  </si>
  <si>
    <t xml:space="preserve">dvířka revizní jednokřídlá s automatickým zámkem 600x400mm, rám AL </t>
  </si>
  <si>
    <t>491097580</t>
  </si>
  <si>
    <t>763211127</t>
  </si>
  <si>
    <t>Příčka ze sádrovláknitých desek s nosnou konstrukcí z jednoduchých ocelových profilů UW, CW jednoduše opláštěná deskou tl. 12,5 mm příčka tl. 125 mm, profil 100, bez izolace, EI 30, Rw do 44 dB</t>
  </si>
  <si>
    <t>1944264254</t>
  </si>
  <si>
    <t>6,39*1,4+4,575*1,4+(8,49*1,4+6,69*1,4)*2+41,325*0,125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</si>
  <si>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</si>
  <si>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</si>
  <si>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-167668547</t>
  </si>
  <si>
    <t>766</t>
  </si>
  <si>
    <t>Konstrukce truhlářské</t>
  </si>
  <si>
    <t>766111820</t>
  </si>
  <si>
    <t>Demontáž dřevěných stěn plných- WC PŘEPÁŽEK ,včetně rámu a dveří</t>
  </si>
  <si>
    <t>-1994866484</t>
  </si>
  <si>
    <t>6,39*2,2+1,05*2,2*6+3,85*2,2+1,05*2,2*4</t>
  </si>
  <si>
    <t>5,1*2,2+1,05*2,2*5+8,49*2,2+1,05*2,2*8</t>
  </si>
  <si>
    <t>59,928</t>
  </si>
  <si>
    <t>7661241001</t>
  </si>
  <si>
    <t xml:space="preserve">Montáž WC kabin z laminované dřevotřísky tl.25 mm - rozměr 1375x850 mm - komplet </t>
  </si>
  <si>
    <t>624400354</t>
  </si>
  <si>
    <t>607222861</t>
  </si>
  <si>
    <t xml:space="preserve">Dodávka WC kabin komplet - laminovaná dřevotříska (LTD) tl.25mm, konstrukce elox.AL profily , včetně kování nerez </t>
  </si>
  <si>
    <t>-1878175001</t>
  </si>
  <si>
    <t>7661241002</t>
  </si>
  <si>
    <t xml:space="preserve">Montáž a dodávka WC přepážky v 1.NP - rozměr 1200x2050 mm - komplet </t>
  </si>
  <si>
    <t>-828279713</t>
  </si>
  <si>
    <t>766660001</t>
  </si>
  <si>
    <t>Montáž dveřních křídel dřevěných nebo plastových otevíravých do ocelové zárubně povrchově upravených jednokřídlových, šířky do 800 mm</t>
  </si>
  <si>
    <t>654432440</t>
  </si>
  <si>
    <t>3+7+9+9</t>
  </si>
  <si>
    <t>61162014</t>
  </si>
  <si>
    <t>dveře jednokřídlé voštinové povrch fóliový plné 800x1970-2100mm</t>
  </si>
  <si>
    <t>-1521528643</t>
  </si>
  <si>
    <t>61162013</t>
  </si>
  <si>
    <t>dveře jednokřídlé voštinové povrch fóliový plné 700x1970-2100mm</t>
  </si>
  <si>
    <t>-2013559184</t>
  </si>
  <si>
    <t>766660002</t>
  </si>
  <si>
    <t>Montáž dveřních křídel dřevěných nebo plastových otevíravých do ocelové zárubně povrchově upravených jednokřídlových, šířky přes 800 mm</t>
  </si>
  <si>
    <t>-2021965530</t>
  </si>
  <si>
    <t>61162015</t>
  </si>
  <si>
    <t>dveře jednokřídlé voštinové povrch fóliový plné 900x1970-2100mm</t>
  </si>
  <si>
    <t>744712598</t>
  </si>
  <si>
    <t>766660011</t>
  </si>
  <si>
    <t>Montáž dveřních křídel dřevěných nebo plastových otevíravých do ocelové zárubně povrchově upravených dvoukřídlových, šířky do 1450 mm</t>
  </si>
  <si>
    <t>2132342923</t>
  </si>
  <si>
    <t>61162043</t>
  </si>
  <si>
    <t>dveře dvoukřídlé voštinové povrch fóliový plné 1450x1970-2100mm</t>
  </si>
  <si>
    <t>289578428</t>
  </si>
  <si>
    <t>766660720</t>
  </si>
  <si>
    <t>Montáž dveřních doplňků větrací mřížky s vyříznutím otvoru</t>
  </si>
  <si>
    <t>1103444873</t>
  </si>
  <si>
    <t>42972107</t>
  </si>
  <si>
    <t xml:space="preserve">mřížka větrací do dřeva kovová 80x500mm, eloxovaný AL </t>
  </si>
  <si>
    <t>1598400489</t>
  </si>
  <si>
    <t>766660728</t>
  </si>
  <si>
    <t>Montáž dveřních doplňků dveřního kování interiérového zámku</t>
  </si>
  <si>
    <t>-653720909</t>
  </si>
  <si>
    <t>54924015</t>
  </si>
  <si>
    <t xml:space="preserve">zámek zadlabací </t>
  </si>
  <si>
    <t>-706134511</t>
  </si>
  <si>
    <t>766660729</t>
  </si>
  <si>
    <t>Montáž dveřních doplňků dveřního kování interiérového štítku s klikou</t>
  </si>
  <si>
    <t>1945387185</t>
  </si>
  <si>
    <t>54914610</t>
  </si>
  <si>
    <t>kování dveřní komplet klika -klika včetně rozet a montážního materiálu R BB nerez PK</t>
  </si>
  <si>
    <t>-2026952060</t>
  </si>
  <si>
    <t>766691914</t>
  </si>
  <si>
    <t>Ostatní práce vyvěšení nebo zavěšení křídel s případným uložením a opětovným zavěšením po provedení stavebních změn dřevěných dveřních, plochy do 2 m2</t>
  </si>
  <si>
    <t>1275144846</t>
  </si>
  <si>
    <t>4+8+14</t>
  </si>
  <si>
    <t>766691915</t>
  </si>
  <si>
    <t>Ostatní práce vyvěšení nebo zavěšení křídel s případným uložením a opětovným zavěšením po provedení stavebních změn dřevěných dveřních, plochy přes 2 m2</t>
  </si>
  <si>
    <t>171423337</t>
  </si>
  <si>
    <t>998766102</t>
  </si>
  <si>
    <t>Přesun hmot pro konstrukce truhlářské stanovený z hmotnosti přesunovaného materiálu vodorovná dopravní vzdálenost do 50 m v objektech výšky přes 6 do 12 m</t>
  </si>
  <si>
    <t>500961168</t>
  </si>
  <si>
    <t>771</t>
  </si>
  <si>
    <t>Podlahy z dlaždic</t>
  </si>
  <si>
    <t>771151023</t>
  </si>
  <si>
    <t>Příprava podkladu před provedením dlažby samonivelační stěrka min.pevnosti 30 MPa, tloušťky přes 5 do 8 mm</t>
  </si>
  <si>
    <t>1795960676</t>
  </si>
  <si>
    <t>8,36+1,31+1,2+29,04+32,13+12,15+1,98+0,9</t>
  </si>
  <si>
    <t>5,62+16,41+0,9+7+17,89+5,51+0,9</t>
  </si>
  <si>
    <t>5,87+21,86+1,58+0,9+22,56+1,58+4,67+0,9+5,6</t>
  </si>
  <si>
    <t>771474112</t>
  </si>
  <si>
    <t>Montáž soklů z dlaždic keramických lepených flexibilním lepidlem rovných, výšky přes 65 do 90 mm</t>
  </si>
  <si>
    <t>-1297475853</t>
  </si>
  <si>
    <t>2,1+0,57+2,7+1,84+2,03+0,5</t>
  </si>
  <si>
    <t>7,6+1,1+2,8</t>
  </si>
  <si>
    <t>11,5</t>
  </si>
  <si>
    <t>59761338</t>
  </si>
  <si>
    <t>sokl-dlažba keramická slinutá hladká do interiéru i exteriéru 445x85mm</t>
  </si>
  <si>
    <t>-1473392857</t>
  </si>
  <si>
    <t>74*1,05 'Přepočtené koeficientem množství</t>
  </si>
  <si>
    <t>771571810</t>
  </si>
  <si>
    <t>Demontáž podlah z dlaždic keramických kladených do malty</t>
  </si>
  <si>
    <t>1102975213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</si>
  <si>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</si>
  <si>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</si>
  <si>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-63119941</t>
  </si>
  <si>
    <t>8,36+1,31+1,2+12,15+0,9+1,98</t>
  </si>
  <si>
    <t>59761409</t>
  </si>
  <si>
    <t>dlažba keramická slinutá protiskluzná do interiéru i exteriéru pro vysoké mechanické namáhání přes 9 do 12ks/m2</t>
  </si>
  <si>
    <t>1718634949</t>
  </si>
  <si>
    <t>211,17*1,1 'Přepočtené koeficientem množství</t>
  </si>
  <si>
    <t>771577111</t>
  </si>
  <si>
    <t>Montáž podlah z dlaždic keramických lepených flexibilním lepidlem Příplatek k cenám za plochu do 5 m2 jednotlivě</t>
  </si>
  <si>
    <t>1634817685</t>
  </si>
  <si>
    <t>1,31+1,2+0,9+0,9+1,58+0,9+1,58+4,67+0,9+1,58+0,9+1,58+4,67+0,9</t>
  </si>
  <si>
    <t>771577112</t>
  </si>
  <si>
    <t>Montáž podlah z dlaždic keramických lepených flexibilním lepidlem Příplatek k cenám za podlahy v omezeném prostoru</t>
  </si>
  <si>
    <t>562457797</t>
  </si>
  <si>
    <t>771577114</t>
  </si>
  <si>
    <t>Montáž podlah z dlaždic keramických lepených flexibilním lepidlem Příplatek k cenám za dvousložkový spárovací tmel</t>
  </si>
  <si>
    <t>2038157686</t>
  </si>
  <si>
    <t>208,29</t>
  </si>
  <si>
    <t>771577115</t>
  </si>
  <si>
    <t>Montáž podlah z dlaždic keramických lepených flexibilním lepidlem Příplatek k cenám za dvousložkové lepidlo</t>
  </si>
  <si>
    <t>-783981692</t>
  </si>
  <si>
    <t>998771102</t>
  </si>
  <si>
    <t>Přesun hmot pro podlahy z dlaždic stanovený z hmotnosti přesunovaného materiálu vodorovná dopravní vzdálenost do 50 m v objektech výšky přes 6 do 12 m</t>
  </si>
  <si>
    <t>1678417252</t>
  </si>
  <si>
    <t>776</t>
  </si>
  <si>
    <t>Podlahy povlakové</t>
  </si>
  <si>
    <t>776111116</t>
  </si>
  <si>
    <t>Příprava podkladu broušení podlah stávajícího podkladu pro odstranění lepidla (po starých krytinách)</t>
  </si>
  <si>
    <t>-241030760</t>
  </si>
  <si>
    <t>776201812</t>
  </si>
  <si>
    <t>Demontáž povlakových podlahovin lepených ručně s podložkou</t>
  </si>
  <si>
    <t>-836764529</t>
  </si>
  <si>
    <t>29,04+32,13</t>
  </si>
  <si>
    <t>776231111</t>
  </si>
  <si>
    <t>Montáž podlahovin z vinylu lepením lamel nebo čtverců standardním lepidlem</t>
  </si>
  <si>
    <t>436708043</t>
  </si>
  <si>
    <t>28411052</t>
  </si>
  <si>
    <t>dílce vinylové tl 3,0mm, nášlapná vrstva 0,70mm, úprava PUR, třída zátěže 23/34/43, otlak 0,05mm, R10, třída otěru T, hořlavost Bfl S1, bez ftalátů</t>
  </si>
  <si>
    <t>-646768025</t>
  </si>
  <si>
    <t>61,17*1,1 'Přepočtené koeficientem množství</t>
  </si>
  <si>
    <t>776411111</t>
  </si>
  <si>
    <t>Montáž soklíků lepením obvodových, výšky do 80 mm</t>
  </si>
  <si>
    <t>-1758819649</t>
  </si>
  <si>
    <t>4,2+6,7+6,7+2,1+4,5+6,7+6,7+1,2</t>
  </si>
  <si>
    <t>28411009</t>
  </si>
  <si>
    <t>lišta soklová PVC 18x80mm</t>
  </si>
  <si>
    <t>-436402607</t>
  </si>
  <si>
    <t>38,8*1,02 'Přepočtené koeficientem množství</t>
  </si>
  <si>
    <t>998776102</t>
  </si>
  <si>
    <t>Přesun hmot pro podlahy povlakové stanovený z hmotnosti přesunovaného materiálu vodorovná dopravní vzdálenost do 50 m v objektech výšky přes 6 do 12 m</t>
  </si>
  <si>
    <t>1382969326</t>
  </si>
  <si>
    <t>781</t>
  </si>
  <si>
    <t>Dokončovací práce - obklady</t>
  </si>
  <si>
    <t>781121011</t>
  </si>
  <si>
    <t>Příprava podkladu před provedením obkladu nátěr penetrační na stěnu</t>
  </si>
  <si>
    <t>1242083737</t>
  </si>
  <si>
    <t>3,66*1,6+8,355*2,2+2,3*1,6+3,9*1,6</t>
  </si>
  <si>
    <t>6,5*2+1,25*2+6,09*1,4+3,1*2+1,95*2+8,15*2+6,2*2+4,4*1,4+0,15*4,4+0,15*6,09</t>
  </si>
  <si>
    <t>1,3*2+3,1*2+6,3*2+2,3*1,6+3,11*2+6,3*2</t>
  </si>
  <si>
    <t>6,5*2+1,25*2+4,18*2+0,15*1,215+6,03*2+6,8*1,4+6,8*0,15+8,42*2+5,1*1,4+5,1*0,15</t>
  </si>
  <si>
    <t>4,18*2+1,25*2+6,5*2+1,2*1,6+4,7*2+6,3*2</t>
  </si>
  <si>
    <t>781151031</t>
  </si>
  <si>
    <t>Příprava podkladu před provedením obkladu celoplošné vyrovnání podkladu stěrkou, tloušťky 3 mm</t>
  </si>
  <si>
    <t>-1997192104</t>
  </si>
  <si>
    <t>781474226</t>
  </si>
  <si>
    <t>Montáž obkladů vnitřních stěn z dlaždic keramických lepených flexibilním lepidlem maloformátových reliéfních nebo z dekorů přes 22 do 25 ks/m2</t>
  </si>
  <si>
    <t>2012297249</t>
  </si>
  <si>
    <t>386,951</t>
  </si>
  <si>
    <t>59761068</t>
  </si>
  <si>
    <t>obklad keramický reliéfní pro interiér přes 22 do 25ks/m2</t>
  </si>
  <si>
    <t>1454478682</t>
  </si>
  <si>
    <t>386,951*1,1 'Přepočtené koeficientem množství</t>
  </si>
  <si>
    <t>781477114</t>
  </si>
  <si>
    <t>Montáž obkladů vnitřních stěn z dlaždic keramických Příplatek k cenám za dvousložkový spárovací tmel</t>
  </si>
  <si>
    <t>-592104410</t>
  </si>
  <si>
    <t>781477115</t>
  </si>
  <si>
    <t>Montáž obkladů vnitřních stěn z dlaždic keramických Příplatek k cenám za dvousložkové lepidlo</t>
  </si>
  <si>
    <t>-83709200</t>
  </si>
  <si>
    <t>781494111</t>
  </si>
  <si>
    <t>Obklad - dokončující práce profily ukončovací lepené flexibilním lepidlem rohové</t>
  </si>
  <si>
    <t>954073357</t>
  </si>
  <si>
    <t>781494511</t>
  </si>
  <si>
    <t>Obklad - dokončující práce profily ukončovací lepené flexibilním lepidlem ukončovací</t>
  </si>
  <si>
    <t>221077147</t>
  </si>
  <si>
    <t>3,66+8,36+2,3+3,9</t>
  </si>
  <si>
    <t>6,5+1,25+6,09+3,1+1,95+8,15+6,2+4,4+6,09</t>
  </si>
  <si>
    <t>1,3+3,1+6,3+2,3+3,11</t>
  </si>
  <si>
    <t>6,5+1,25+4,18+1,215+6,03+6,8+6,8+8,42+5,1+5,1</t>
  </si>
  <si>
    <t>4,18+1,25+6,5+1,2</t>
  </si>
  <si>
    <t>51,395+13,13</t>
  </si>
  <si>
    <t>998781102</t>
  </si>
  <si>
    <t>Přesun hmot pro obklady keramické stanovený z hmotnosti přesunovaného materiálu vodorovná dopravní vzdálenost do 50 m v objektech výšky přes 6 do 12 m</t>
  </si>
  <si>
    <t>1654779151</t>
  </si>
  <si>
    <t>784</t>
  </si>
  <si>
    <t>Dokončovací práce - malby a tapety</t>
  </si>
  <si>
    <t>784121001</t>
  </si>
  <si>
    <t>Oškrabání malby v místnostech výšky do 3,80 m</t>
  </si>
  <si>
    <t>-1521672442</t>
  </si>
  <si>
    <t>269,46+166+42,38*2,28+42,1*2,28+78,36*2,28</t>
  </si>
  <si>
    <t>784181101</t>
  </si>
  <si>
    <t>Penetrace podkladu jednonásobná základní akrylátová bezbarvá v místnostech výšky do 3,80 m</t>
  </si>
  <si>
    <t>1012304690</t>
  </si>
  <si>
    <t>806+150</t>
  </si>
  <si>
    <t>784221101</t>
  </si>
  <si>
    <t>Malby z malířských směsí otěruvzdorných za sucha dvojnásobné, bílé za sucha otěruvzdorné dobře v místnostech výšky do 3,80 m</t>
  </si>
  <si>
    <t>-2020396834</t>
  </si>
  <si>
    <t>HZS1301</t>
  </si>
  <si>
    <t xml:space="preserve">Hodinové zúčtovací sazby profesí HSV provádění konstrukcí zedník - NEPŘEDVÍDANÉ PRÁCE </t>
  </si>
  <si>
    <t>1407319440</t>
  </si>
  <si>
    <t xml:space="preserve">Hodinové zúčtovací sazby profesí PSV zednické výpomoci a pomocné práce PSV dělník zednických výpomocí - Pomocné práce </t>
  </si>
  <si>
    <t>290372422</t>
  </si>
  <si>
    <t xml:space="preserve">Hodinové zúčtovací sazby profesí PSV zednické výpomoci a pomocné práce PSV pomocný dělník PSV- Bourací práce </t>
  </si>
  <si>
    <t>-690565000</t>
  </si>
  <si>
    <t xml:space="preserve">D.1.4.1 - Oprava vytápění 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</si>
  <si>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</si>
  <si>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</si>
  <si>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</si>
  <si>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-1500521816</t>
  </si>
  <si>
    <t>70*0,15</t>
  </si>
  <si>
    <t>612325121</t>
  </si>
  <si>
    <t>Vápenocementová omítka rýh štuková ve stěnách, šířky rýhy do 150 mm</t>
  </si>
  <si>
    <t>1209075922</t>
  </si>
  <si>
    <t>https://podminky.urs.cz/item/CS_URS_2022_01/612325121</t>
  </si>
  <si>
    <t>1429584962</t>
  </si>
  <si>
    <t>-387699458</t>
  </si>
  <si>
    <t>-1700780112</t>
  </si>
  <si>
    <t>-1425215003</t>
  </si>
  <si>
    <t>3,81</t>
  </si>
  <si>
    <t>3,81*19 'Přepočtené koeficientem množství</t>
  </si>
  <si>
    <t>-389398490</t>
  </si>
  <si>
    <t>727111001</t>
  </si>
  <si>
    <t>Protipožární trubní ucpávky ocelového potrubí bez izolace prostup stěnou tloušťky 100 mm požární odolnost EI 120 DN 25</t>
  </si>
  <si>
    <t>-698053354</t>
  </si>
  <si>
    <t>https://podminky.urs.cz/item/CS_URS_2022_01/727111001</t>
  </si>
  <si>
    <t>733</t>
  </si>
  <si>
    <t>Ústřední vytápění - rozvodné potrubí</t>
  </si>
  <si>
    <t>733110806</t>
  </si>
  <si>
    <t>Demontáž potrubí z trubek ocelových závitových DN přes 15 do 32</t>
  </si>
  <si>
    <t>-799128859</t>
  </si>
  <si>
    <t>https://podminky.urs.cz/item/CS_URS_2022_01/733110806</t>
  </si>
  <si>
    <t>733122222</t>
  </si>
  <si>
    <t>Potrubí z trubek ocelových hladkých spojovaných lisováním z uhlíkové oceli tenkostěnné vně pozinkované PN 16, T= +110°C Ø 15/1,2</t>
  </si>
  <si>
    <t>-271958440</t>
  </si>
  <si>
    <t>https://podminky.urs.cz/item/CS_URS_2022_01/733122222</t>
  </si>
  <si>
    <t>733122223</t>
  </si>
  <si>
    <t>Potrubí z trubek ocelových hladkých spojovaných lisováním z uhlíkové oceli tenkostěnné vně pozinkované PN 16, T= +110°C Ø 18/1,2</t>
  </si>
  <si>
    <t>-805941540</t>
  </si>
  <si>
    <t>https://podminky.urs.cz/item/CS_URS_2022_01/733122223</t>
  </si>
  <si>
    <t>733122224</t>
  </si>
  <si>
    <t>Potrubí z trubek ocelových hladkých spojovaných lisováním z uhlíkové oceli tenkostěnné vně pozinkované PN 16, T= +110°C Ø 22/1,5</t>
  </si>
  <si>
    <t>1392559878</t>
  </si>
  <si>
    <t>https://podminky.urs.cz/item/CS_URS_2022_01/733122224</t>
  </si>
  <si>
    <t>733122225</t>
  </si>
  <si>
    <t>Potrubí z trubek ocelových hladkých spojovaných lisováním z uhlíkové oceli tenkostěnné vně pozinkované PN 16, T= +110°C Ø 28/1,5</t>
  </si>
  <si>
    <t>-1030195250</t>
  </si>
  <si>
    <t>https://podminky.urs.cz/item/CS_URS_2022_01/733122225</t>
  </si>
  <si>
    <t>733123110</t>
  </si>
  <si>
    <t>Potrubí z trubek ocelových hladkých Příplatek k cenám za zhotovení přípojky z trubek ocelových hladkých Ø 15</t>
  </si>
  <si>
    <t>-1479553471</t>
  </si>
  <si>
    <t>https://podminky.urs.cz/item/CS_URS_2022_01/733123110</t>
  </si>
  <si>
    <t>733190107</t>
  </si>
  <si>
    <t>Zkoušky těsnosti potrubí, manžety prostupové z trubek ocelových zkoušky těsnosti potrubí (za provozu) z trubek ocelových závitových DN do 40</t>
  </si>
  <si>
    <t>-359235799</t>
  </si>
  <si>
    <t>https://podminky.urs.cz/item/CS_URS_2022_01/733190107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</si>
  <si>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</si>
  <si>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</si>
  <si>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1639210907</t>
  </si>
  <si>
    <t>https://podminky.urs.cz/item/CS_URS_2022_01/733811241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</si>
  <si>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</si>
  <si>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</si>
  <si>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426728427</t>
  </si>
  <si>
    <t>https://podminky.urs.cz/item/CS_URS_2022_01/733811251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</si>
  <si>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</si>
  <si>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</si>
  <si>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-1005385997</t>
  </si>
  <si>
    <t>https://podminky.urs.cz/item/CS_URS_2022_01/733811252</t>
  </si>
  <si>
    <t>733890803</t>
  </si>
  <si>
    <t>Vnitrostaveništní přemístění vybouraných (demontovaných) hmot rozvodů potrubí vodorovně do 100 m v objektech výšky přes 6 do 24 m</t>
  </si>
  <si>
    <t>-292023831</t>
  </si>
  <si>
    <t>https://podminky.urs.cz/item/CS_URS_2022_01/733890803</t>
  </si>
  <si>
    <t>998733102</t>
  </si>
  <si>
    <t>Přesun hmot pro rozvody potrubí stanovený z hmotnosti přesunovaného materiálu vodorovná dopravní vzdálenost do 50 m v objektech výšky přes 6 do 12 m</t>
  </si>
  <si>
    <t>-749566245</t>
  </si>
  <si>
    <t>https://podminky.urs.cz/item/CS_URS_2022_01/998733102</t>
  </si>
  <si>
    <t>734</t>
  </si>
  <si>
    <t>Ústřední vytápění - armatury</t>
  </si>
  <si>
    <t>7342216861</t>
  </si>
  <si>
    <t xml:space="preserve">Ventily regulační závitové hlavice termostatické, pro ovládání ventilů PN 10 do 110°C voskové otopných těles </t>
  </si>
  <si>
    <t>-238834767</t>
  </si>
  <si>
    <t>734261417</t>
  </si>
  <si>
    <t>Šroubení regulační radiátorové rohové s vypouštěním G 1/2</t>
  </si>
  <si>
    <t>-226573873</t>
  </si>
  <si>
    <t>https://podminky.urs.cz/item/CS_URS_2022_01/734261417</t>
  </si>
  <si>
    <t>734291123</t>
  </si>
  <si>
    <t>Ostatní armatury kohouty plnicí a vypouštěcí PN 10 do 90°C G 1/2</t>
  </si>
  <si>
    <t>220257213</t>
  </si>
  <si>
    <t>https://podminky.urs.cz/item/CS_URS_2022_01/734291123</t>
  </si>
  <si>
    <t>734292713</t>
  </si>
  <si>
    <t>Ostatní armatury kulové kohouty PN 42 do 185°C přímé vnitřní závit G 1/2</t>
  </si>
  <si>
    <t>1852645126</t>
  </si>
  <si>
    <t>https://podminky.urs.cz/item/CS_URS_2022_01/734292713</t>
  </si>
  <si>
    <t>734292714</t>
  </si>
  <si>
    <t>Ostatní armatury kulové kohouty PN 42 do 185°C přímé vnitřní závit G 3/4</t>
  </si>
  <si>
    <t>-623472175</t>
  </si>
  <si>
    <t>https://podminky.urs.cz/item/CS_URS_2022_01/734292714</t>
  </si>
  <si>
    <t>734292715</t>
  </si>
  <si>
    <t>Ostatní armatury kulové kohouty PN 42 do 185°C přímé vnitřní závit G 1</t>
  </si>
  <si>
    <t>1549136023</t>
  </si>
  <si>
    <t>https://podminky.urs.cz/item/CS_URS_2022_01/734292715</t>
  </si>
  <si>
    <t>998734102</t>
  </si>
  <si>
    <t>Přesun hmot pro armatury stanovený z hmotnosti přesunovaného materiálu vodorovná dopravní vzdálenost do 50 m v objektech výšky přes 6 do 12 m</t>
  </si>
  <si>
    <t>664837264</t>
  </si>
  <si>
    <t>https://podminky.urs.cz/item/CS_URS_2022_01/998734102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</si>
  <si>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</si>
  <si>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</si>
  <si>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</si>
  <si>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</si>
  <si>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1001538563</t>
  </si>
  <si>
    <t>https://podminky.urs.cz/item/CS_URS_2022_01/735000912</t>
  </si>
  <si>
    <t>735111810</t>
  </si>
  <si>
    <t>Demontáž otopných těles litinových článkových</t>
  </si>
  <si>
    <t>1797343366</t>
  </si>
  <si>
    <t>https://podminky.urs.cz/item/CS_URS_2022_01/735111810</t>
  </si>
  <si>
    <t>735152573</t>
  </si>
  <si>
    <t>Otopná tělesa panelová VK dvoudesková PN 1,0 MPa, T do 110°C se dvěma přídavnými přestupními plochami výšky tělesa 600 mm stavební délky / výkonu 600 mm / 1007 W</t>
  </si>
  <si>
    <t>1976838738</t>
  </si>
  <si>
    <t>https://podminky.urs.cz/item/CS_URS_2022_01/735152573</t>
  </si>
  <si>
    <t>735152574</t>
  </si>
  <si>
    <t>Otopná tělesa panelová VK dvoudesková PN 1,0 MPa, T do 110°C se dvěma přídavnými přestupními plochami výšky tělesa 600 mm stavební délky / výkonu 700 mm / 1175 W</t>
  </si>
  <si>
    <t>860051471</t>
  </si>
  <si>
    <t>https://podminky.urs.cz/item/CS_URS_2022_01/735152574</t>
  </si>
  <si>
    <t>735152575</t>
  </si>
  <si>
    <t>Otopná tělesa panelová VK dvoudesková PN 1,0 MPa, T do 110°C se dvěma přídavnými přestupními plochami výšky tělesa 600 mm stavební délky / výkonu 800 mm / 1343 W</t>
  </si>
  <si>
    <t>-695212976</t>
  </si>
  <si>
    <t>https://podminky.urs.cz/item/CS_URS_2022_01/735152575</t>
  </si>
  <si>
    <t>735152577</t>
  </si>
  <si>
    <t>Otopná tělesa panelová VK dvoudesková PN 1,0 MPa, T do 110°C se dvěma přídavnými přestupními plochami výšky tělesa 600 mm stavební délky / výkonu 1000 mm / 1679 W</t>
  </si>
  <si>
    <t>693836943</t>
  </si>
  <si>
    <t>https://podminky.urs.cz/item/CS_URS_2022_01/735152577</t>
  </si>
  <si>
    <t>735152578</t>
  </si>
  <si>
    <t>Otopná tělesa panelová VK dvoudesková PN 1,0 MPa, T do 110°C se dvěma přídavnými přestupními plochami výšky tělesa 600 mm stavební délky / výkonu 1100 mm / 1847 W</t>
  </si>
  <si>
    <t>237051784</t>
  </si>
  <si>
    <t>https://podminky.urs.cz/item/CS_URS_2022_01/735152578</t>
  </si>
  <si>
    <t>735191910</t>
  </si>
  <si>
    <t>Ostatní opravy otopných těles napuštění vody do otopného systému včetně potrubí (bez kotle a ohříváků) otopných těles</t>
  </si>
  <si>
    <t>361589123</t>
  </si>
  <si>
    <t>https://podminky.urs.cz/item/CS_URS_2022_01/735191910</t>
  </si>
  <si>
    <t>735494811</t>
  </si>
  <si>
    <t>Vypuštění vody z otopných soustav bez kotlů, ohříváků, zásobníků a nádrží</t>
  </si>
  <si>
    <t>443057562</t>
  </si>
  <si>
    <t>https://podminky.urs.cz/item/CS_URS_2022_01/735494811</t>
  </si>
  <si>
    <t>735890802</t>
  </si>
  <si>
    <t>Vnitrostaveništní přemístění vybouraných (demontovaných) hmot otopných těles vodorovně do 100 m v objektech výšky přes 6 do 12 m</t>
  </si>
  <si>
    <t>-272991353</t>
  </si>
  <si>
    <t>https://podminky.urs.cz/item/CS_URS_2022_01/735890802</t>
  </si>
  <si>
    <t>998735102</t>
  </si>
  <si>
    <t>Přesun hmot pro otopná tělesa stanovený z hmotnosti přesunovaného materiálu vodorovná dopravní vzdálenost do 50 m v objektech výšky přes 6 do 12 m</t>
  </si>
  <si>
    <t>-479614830</t>
  </si>
  <si>
    <t>https://podminky.urs.cz/item/CS_URS_2022_01/998735102</t>
  </si>
  <si>
    <t>HZS2212</t>
  </si>
  <si>
    <t xml:space="preserve">Hodinové zúčtovací sazby profesí PSV provádění stavebních instalací instalatér odborný - TOPNÁ ZKOUŠKA </t>
  </si>
  <si>
    <t>2036503974</t>
  </si>
  <si>
    <t>https://podminky.urs.cz/item/CS_URS_2022_01/HZS2212</t>
  </si>
  <si>
    <t>Hodinové zúčtovací sazby profesí PSV zednické výpomoci a pomocné práce PSV dělník zednických výpomocí</t>
  </si>
  <si>
    <t>1136786889</t>
  </si>
  <si>
    <t>134683672</t>
  </si>
  <si>
    <t xml:space="preserve">D.1.4.3 - Opravy elektroinstalace </t>
  </si>
  <si>
    <t xml:space="preserve">Marek Seifert </t>
  </si>
  <si>
    <t xml:space="preserve">    741 - Elektroinstalace - silnoproud</t>
  </si>
  <si>
    <t>741</t>
  </si>
  <si>
    <t>Elektroinstalace - silnoproud</t>
  </si>
  <si>
    <t>741310001</t>
  </si>
  <si>
    <t>Montáž elektoinstalace celkem - viz samostaný výpis</t>
  </si>
  <si>
    <t>-1314220421</t>
  </si>
  <si>
    <t>https://podminky.urs.cz/item/CS_URS_2022_01/741310001</t>
  </si>
  <si>
    <t>35811077</t>
  </si>
  <si>
    <t>Dodávka elktroinstačního materiálu celkem - viz samostatný výpis</t>
  </si>
  <si>
    <t>1841880630</t>
  </si>
  <si>
    <t>7413100011</t>
  </si>
  <si>
    <t>Montáž ektoinstalace -rozvodnic - viz samostaný výpis</t>
  </si>
  <si>
    <t>-2103557803</t>
  </si>
  <si>
    <t>https://podminky.urs.cz/item/CS_URS_2022_01/7413100011</t>
  </si>
  <si>
    <t>35811078</t>
  </si>
  <si>
    <t>Dodávka elktroinstačního materiálu -rozvodnic - viz samostatný výpis</t>
  </si>
  <si>
    <t>-2005567868</t>
  </si>
  <si>
    <t>741810002</t>
  </si>
  <si>
    <t>Zkoušky a prohlídky elektrických rozvodů a zařízení celková prohlídka a vyhotovení revizní zprávy pro objem montážních prací přes 100 do 500 tis. Kč</t>
  </si>
  <si>
    <t>547824812</t>
  </si>
  <si>
    <t>https://podminky.urs.cz/item/CS_URS_2022_01/741810002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</si>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</sst>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34303000" TargetMode="External"/><Relationship Id="rId13" Type="http://schemas.openxmlformats.org/officeDocument/2006/relationships/drawing" Target="../drawings/drawing2.xml"/><Relationship Id="rId3" Type="http://schemas.openxmlformats.org/officeDocument/2006/relationships/hyperlink" Target="https://podminky.urs.cz/item/CS_URS_2022_01/032503000" TargetMode="External"/><Relationship Id="rId7" Type="http://schemas.openxmlformats.org/officeDocument/2006/relationships/hyperlink" Target="https://podminky.urs.cz/item/CS_URS_2022_01/034103000" TargetMode="External"/><Relationship Id="rId12" Type="http://schemas.openxmlformats.org/officeDocument/2006/relationships/hyperlink" Target="https://podminky.urs.cz/item/CS_URS_2022_01/045303000" TargetMode="External"/><Relationship Id="rId2" Type="http://schemas.openxmlformats.org/officeDocument/2006/relationships/hyperlink" Target="https://podminky.urs.cz/item/CS_URS_2022_01/032103000" TargetMode="External"/><Relationship Id="rId1" Type="http://schemas.openxmlformats.org/officeDocument/2006/relationships/hyperlink" Target="https://podminky.urs.cz/item/CS_URS_2022_01/013254000" TargetMode="External"/><Relationship Id="rId6" Type="http://schemas.openxmlformats.org/officeDocument/2006/relationships/hyperlink" Target="https://podminky.urs.cz/item/CS_URS_2022_01/033203000" TargetMode="External"/><Relationship Id="rId11" Type="http://schemas.openxmlformats.org/officeDocument/2006/relationships/hyperlink" Target="https://podminky.urs.cz/item/CS_URS_2022_01/045203000" TargetMode="External"/><Relationship Id="rId5" Type="http://schemas.openxmlformats.org/officeDocument/2006/relationships/hyperlink" Target="https://podminky.urs.cz/item/CS_URS_2022_01/032903000" TargetMode="External"/><Relationship Id="rId10" Type="http://schemas.openxmlformats.org/officeDocument/2006/relationships/hyperlink" Target="https://podminky.urs.cz/item/CS_URS_2022_01/039103000" TargetMode="External"/><Relationship Id="rId4" Type="http://schemas.openxmlformats.org/officeDocument/2006/relationships/hyperlink" Target="https://podminky.urs.cz/item/CS_URS_2022_01/032603000" TargetMode="External"/><Relationship Id="rId9" Type="http://schemas.openxmlformats.org/officeDocument/2006/relationships/hyperlink" Target="https://podminky.urs.cz/item/CS_URS_2022_01/034503000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722170804" TargetMode="External"/><Relationship Id="rId21" Type="http://schemas.openxmlformats.org/officeDocument/2006/relationships/hyperlink" Target="https://podminky.urs.cz/item/CS_URS_2022_01/721211401" TargetMode="External"/><Relationship Id="rId42" Type="http://schemas.openxmlformats.org/officeDocument/2006/relationships/hyperlink" Target="https://podminky.urs.cz/item/CS_URS_2022_01/722181253" TargetMode="External"/><Relationship Id="rId47" Type="http://schemas.openxmlformats.org/officeDocument/2006/relationships/hyperlink" Target="https://podminky.urs.cz/item/CS_URS_2022_01/722182014" TargetMode="External"/><Relationship Id="rId63" Type="http://schemas.openxmlformats.org/officeDocument/2006/relationships/hyperlink" Target="https://podminky.urs.cz/item/CS_URS_2022_01/722290226" TargetMode="External"/><Relationship Id="rId68" Type="http://schemas.openxmlformats.org/officeDocument/2006/relationships/hyperlink" Target="https://podminky.urs.cz/item/CS_URS_2022_01/725110811" TargetMode="External"/><Relationship Id="rId84" Type="http://schemas.openxmlformats.org/officeDocument/2006/relationships/hyperlink" Target="https://podminky.urs.cz/item/CS_URS_2022_01/725331111" TargetMode="External"/><Relationship Id="rId89" Type="http://schemas.openxmlformats.org/officeDocument/2006/relationships/hyperlink" Target="https://podminky.urs.cz/item/CS_URS_2022_01/725813111" TargetMode="External"/><Relationship Id="rId112" Type="http://schemas.openxmlformats.org/officeDocument/2006/relationships/hyperlink" Target="https://podminky.urs.cz/item/CS_URS_2022_01/HZS2491" TargetMode="External"/><Relationship Id="rId16" Type="http://schemas.openxmlformats.org/officeDocument/2006/relationships/hyperlink" Target="https://podminky.urs.cz/item/CS_URS_2022_01/721174045" TargetMode="External"/><Relationship Id="rId107" Type="http://schemas.openxmlformats.org/officeDocument/2006/relationships/hyperlink" Target="https://podminky.urs.cz/item/CS_URS_2022_01/998726112" TargetMode="External"/><Relationship Id="rId11" Type="http://schemas.openxmlformats.org/officeDocument/2006/relationships/hyperlink" Target="https://podminky.urs.cz/item/CS_URS_2022_01/721171803" TargetMode="External"/><Relationship Id="rId32" Type="http://schemas.openxmlformats.org/officeDocument/2006/relationships/hyperlink" Target="https://podminky.urs.cz/item/CS_URS_2022_01/722174024" TargetMode="External"/><Relationship Id="rId37" Type="http://schemas.openxmlformats.org/officeDocument/2006/relationships/hyperlink" Target="https://podminky.urs.cz/item/CS_URS_2022_01/722181222" TargetMode="External"/><Relationship Id="rId53" Type="http://schemas.openxmlformats.org/officeDocument/2006/relationships/hyperlink" Target="https://podminky.urs.cz/item/CS_URS_2022_01/722232043" TargetMode="External"/><Relationship Id="rId58" Type="http://schemas.openxmlformats.org/officeDocument/2006/relationships/hyperlink" Target="https://podminky.urs.cz/item/CS_URS_2022_01/722232061" TargetMode="External"/><Relationship Id="rId74" Type="http://schemas.openxmlformats.org/officeDocument/2006/relationships/hyperlink" Target="https://podminky.urs.cz/item/CS_URS_2022_01/725210821" TargetMode="External"/><Relationship Id="rId79" Type="http://schemas.openxmlformats.org/officeDocument/2006/relationships/hyperlink" Target="https://podminky.urs.cz/item/CS_URS_2022_01/725230811" TargetMode="External"/><Relationship Id="rId102" Type="http://schemas.openxmlformats.org/officeDocument/2006/relationships/hyperlink" Target="https://podminky.urs.cz/item/CS_URS_2022_01/998725102" TargetMode="External"/><Relationship Id="rId5" Type="http://schemas.openxmlformats.org/officeDocument/2006/relationships/hyperlink" Target="https://podminky.urs.cz/item/CS_URS_2022_01/713410831" TargetMode="External"/><Relationship Id="rId90" Type="http://schemas.openxmlformats.org/officeDocument/2006/relationships/hyperlink" Target="https://podminky.urs.cz/item/CS_URS_2022_01/725820801" TargetMode="External"/><Relationship Id="rId95" Type="http://schemas.openxmlformats.org/officeDocument/2006/relationships/hyperlink" Target="https://podminky.urs.cz/item/CS_URS_2022_01/725840850" TargetMode="External"/><Relationship Id="rId22" Type="http://schemas.openxmlformats.org/officeDocument/2006/relationships/hyperlink" Target="https://podminky.urs.cz/item/CS_URS_2022_01/721290111" TargetMode="External"/><Relationship Id="rId27" Type="http://schemas.openxmlformats.org/officeDocument/2006/relationships/hyperlink" Target="https://podminky.urs.cz/item/CS_URS_2022_01/722174002" TargetMode="External"/><Relationship Id="rId43" Type="http://schemas.openxmlformats.org/officeDocument/2006/relationships/hyperlink" Target="https://podminky.urs.cz/item/CS_URS_2022_01/722181254" TargetMode="External"/><Relationship Id="rId48" Type="http://schemas.openxmlformats.org/officeDocument/2006/relationships/hyperlink" Target="https://podminky.urs.cz/item/CS_URS_2022_01/722182015" TargetMode="External"/><Relationship Id="rId64" Type="http://schemas.openxmlformats.org/officeDocument/2006/relationships/hyperlink" Target="https://podminky.urs.cz/item/CS_URS_2022_01/722290234" TargetMode="External"/><Relationship Id="rId69" Type="http://schemas.openxmlformats.org/officeDocument/2006/relationships/hyperlink" Target="https://podminky.urs.cz/item/CS_URS_2022_01/725111132" TargetMode="External"/><Relationship Id="rId113" Type="http://schemas.openxmlformats.org/officeDocument/2006/relationships/hyperlink" Target="https://podminky.urs.cz/item/CS_URS_2022_01/HZS2492" TargetMode="External"/><Relationship Id="rId80" Type="http://schemas.openxmlformats.org/officeDocument/2006/relationships/hyperlink" Target="https://podminky.urs.cz/item/CS_URS_2022_01/725231203" TargetMode="External"/><Relationship Id="rId85" Type="http://schemas.openxmlformats.org/officeDocument/2006/relationships/hyperlink" Target="https://podminky.urs.cz/item/CS_URS_2022_01/725339111" TargetMode="External"/><Relationship Id="rId12" Type="http://schemas.openxmlformats.org/officeDocument/2006/relationships/hyperlink" Target="https://podminky.urs.cz/item/CS_URS_2022_01/721174024" TargetMode="External"/><Relationship Id="rId17" Type="http://schemas.openxmlformats.org/officeDocument/2006/relationships/hyperlink" Target="https://podminky.urs.cz/item/CS_URS_2022_01/721194104" TargetMode="External"/><Relationship Id="rId33" Type="http://schemas.openxmlformats.org/officeDocument/2006/relationships/hyperlink" Target="https://podminky.urs.cz/item/CS_URS_2022_01/722174025" TargetMode="External"/><Relationship Id="rId38" Type="http://schemas.openxmlformats.org/officeDocument/2006/relationships/hyperlink" Target="https://podminky.urs.cz/item/CS_URS_2022_01/722181231" TargetMode="External"/><Relationship Id="rId59" Type="http://schemas.openxmlformats.org/officeDocument/2006/relationships/hyperlink" Target="https://podminky.urs.cz/item/CS_URS_2022_01/722232062" TargetMode="External"/><Relationship Id="rId103" Type="http://schemas.openxmlformats.org/officeDocument/2006/relationships/hyperlink" Target="https://podminky.urs.cz/item/CS_URS_2022_01/726131011" TargetMode="External"/><Relationship Id="rId108" Type="http://schemas.openxmlformats.org/officeDocument/2006/relationships/hyperlink" Target="https://podminky.urs.cz/item/CS_URS_2022_01/727213213" TargetMode="External"/><Relationship Id="rId54" Type="http://schemas.openxmlformats.org/officeDocument/2006/relationships/hyperlink" Target="https://podminky.urs.cz/item/CS_URS_2022_01/722232044" TargetMode="External"/><Relationship Id="rId70" Type="http://schemas.openxmlformats.org/officeDocument/2006/relationships/hyperlink" Target="https://podminky.urs.cz/item/CS_URS_2022_01/725112171" TargetMode="External"/><Relationship Id="rId75" Type="http://schemas.openxmlformats.org/officeDocument/2006/relationships/hyperlink" Target="https://podminky.urs.cz/item/CS_URS_2022_01/725210826" TargetMode="External"/><Relationship Id="rId91" Type="http://schemas.openxmlformats.org/officeDocument/2006/relationships/hyperlink" Target="https://podminky.urs.cz/item/CS_URS_2022_01/725821315" TargetMode="External"/><Relationship Id="rId96" Type="http://schemas.openxmlformats.org/officeDocument/2006/relationships/hyperlink" Target="https://podminky.urs.cz/item/CS_URS_2022_01/725841312" TargetMode="External"/><Relationship Id="rId1" Type="http://schemas.openxmlformats.org/officeDocument/2006/relationships/hyperlink" Target="https://podminky.urs.cz/item/CS_URS_2022_01/612135101" TargetMode="External"/><Relationship Id="rId6" Type="http://schemas.openxmlformats.org/officeDocument/2006/relationships/hyperlink" Target="https://podminky.urs.cz/item/CS_URS_2022_01/713471211" TargetMode="External"/><Relationship Id="rId15" Type="http://schemas.openxmlformats.org/officeDocument/2006/relationships/hyperlink" Target="https://podminky.urs.cz/item/CS_URS_2022_01/721174043" TargetMode="External"/><Relationship Id="rId23" Type="http://schemas.openxmlformats.org/officeDocument/2006/relationships/hyperlink" Target="https://podminky.urs.cz/item/CS_URS_2022_01/721290822" TargetMode="External"/><Relationship Id="rId28" Type="http://schemas.openxmlformats.org/officeDocument/2006/relationships/hyperlink" Target="https://podminky.urs.cz/item/CS_URS_2022_01/722174003" TargetMode="External"/><Relationship Id="rId36" Type="http://schemas.openxmlformats.org/officeDocument/2006/relationships/hyperlink" Target="https://podminky.urs.cz/item/CS_URS_2022_01/722181221" TargetMode="External"/><Relationship Id="rId49" Type="http://schemas.openxmlformats.org/officeDocument/2006/relationships/hyperlink" Target="https://podminky.urs.cz/item/CS_URS_2022_01/722182016" TargetMode="External"/><Relationship Id="rId57" Type="http://schemas.openxmlformats.org/officeDocument/2006/relationships/hyperlink" Target="https://podminky.urs.cz/item/CS_URS_2022_01/722232048" TargetMode="External"/><Relationship Id="rId106" Type="http://schemas.openxmlformats.org/officeDocument/2006/relationships/hyperlink" Target="https://podminky.urs.cz/item/CS_URS_2022_01/726191002" TargetMode="External"/><Relationship Id="rId114" Type="http://schemas.openxmlformats.org/officeDocument/2006/relationships/drawing" Target="../drawings/drawing3.xml"/><Relationship Id="rId10" Type="http://schemas.openxmlformats.org/officeDocument/2006/relationships/hyperlink" Target="https://podminky.urs.cz/item/CS_URS_2022_01/721140915" TargetMode="External"/><Relationship Id="rId31" Type="http://schemas.openxmlformats.org/officeDocument/2006/relationships/hyperlink" Target="https://podminky.urs.cz/item/CS_URS_2022_01/722174023" TargetMode="External"/><Relationship Id="rId44" Type="http://schemas.openxmlformats.org/officeDocument/2006/relationships/hyperlink" Target="https://podminky.urs.cz/item/CS_URS_2022_01/722182011" TargetMode="External"/><Relationship Id="rId52" Type="http://schemas.openxmlformats.org/officeDocument/2006/relationships/hyperlink" Target="https://podminky.urs.cz/item/CS_URS_2022_01/722220121" TargetMode="External"/><Relationship Id="rId60" Type="http://schemas.openxmlformats.org/officeDocument/2006/relationships/hyperlink" Target="https://podminky.urs.cz/item/CS_URS_2022_01/722232063" TargetMode="External"/><Relationship Id="rId65" Type="http://schemas.openxmlformats.org/officeDocument/2006/relationships/hyperlink" Target="https://podminky.urs.cz/item/CS_URS_2022_01/722290822" TargetMode="External"/><Relationship Id="rId73" Type="http://schemas.openxmlformats.org/officeDocument/2006/relationships/hyperlink" Target="https://podminky.urs.cz/item/CS_URS_2022_01/725122813" TargetMode="External"/><Relationship Id="rId78" Type="http://schemas.openxmlformats.org/officeDocument/2006/relationships/hyperlink" Target="https://podminky.urs.cz/item/CS_URS_2022_01/725211705" TargetMode="External"/><Relationship Id="rId81" Type="http://schemas.openxmlformats.org/officeDocument/2006/relationships/hyperlink" Target="https://podminky.urs.cz/item/CS_URS_2022_01/725241112" TargetMode="External"/><Relationship Id="rId86" Type="http://schemas.openxmlformats.org/officeDocument/2006/relationships/hyperlink" Target="https://podminky.urs.cz/item/CS_URS_2022_01/725590812" TargetMode="External"/><Relationship Id="rId94" Type="http://schemas.openxmlformats.org/officeDocument/2006/relationships/hyperlink" Target="https://podminky.urs.cz/item/CS_URS_2022_01/725823111" TargetMode="External"/><Relationship Id="rId99" Type="http://schemas.openxmlformats.org/officeDocument/2006/relationships/hyperlink" Target="https://podminky.urs.cz/item/CS_URS_2022_01/725862103" TargetMode="External"/><Relationship Id="rId101" Type="http://schemas.openxmlformats.org/officeDocument/2006/relationships/hyperlink" Target="https://podminky.urs.cz/item/CS_URS_2022_01/725980121" TargetMode="External"/><Relationship Id="rId4" Type="http://schemas.openxmlformats.org/officeDocument/2006/relationships/hyperlink" Target="https://podminky.urs.cz/item/CS_URS_2022_01/974031144" TargetMode="External"/><Relationship Id="rId9" Type="http://schemas.openxmlformats.org/officeDocument/2006/relationships/hyperlink" Target="https://podminky.urs.cz/item/CS_URS_2022_01/721140802" TargetMode="External"/><Relationship Id="rId13" Type="http://schemas.openxmlformats.org/officeDocument/2006/relationships/hyperlink" Target="https://podminky.urs.cz/item/CS_URS_2022_01/721174025" TargetMode="External"/><Relationship Id="rId18" Type="http://schemas.openxmlformats.org/officeDocument/2006/relationships/hyperlink" Target="https://podminky.urs.cz/item/CS_URS_2022_01/721194105" TargetMode="External"/><Relationship Id="rId39" Type="http://schemas.openxmlformats.org/officeDocument/2006/relationships/hyperlink" Target="https://podminky.urs.cz/item/CS_URS_2022_01/722181232" TargetMode="External"/><Relationship Id="rId109" Type="http://schemas.openxmlformats.org/officeDocument/2006/relationships/hyperlink" Target="https://podminky.urs.cz/item/CS_URS_2022_01/727223103" TargetMode="External"/><Relationship Id="rId34" Type="http://schemas.openxmlformats.org/officeDocument/2006/relationships/hyperlink" Target="https://podminky.urs.cz/item/CS_URS_2022_01/722174026" TargetMode="External"/><Relationship Id="rId50" Type="http://schemas.openxmlformats.org/officeDocument/2006/relationships/hyperlink" Target="https://podminky.urs.cz/item/CS_URS_2022_01/722190401" TargetMode="External"/><Relationship Id="rId55" Type="http://schemas.openxmlformats.org/officeDocument/2006/relationships/hyperlink" Target="https://podminky.urs.cz/item/CS_URS_2022_01/722232046" TargetMode="External"/><Relationship Id="rId76" Type="http://schemas.openxmlformats.org/officeDocument/2006/relationships/hyperlink" Target="https://podminky.urs.cz/item/CS_URS_2022_01/725211602" TargetMode="External"/><Relationship Id="rId97" Type="http://schemas.openxmlformats.org/officeDocument/2006/relationships/hyperlink" Target="https://podminky.urs.cz/item/CS_URS_2022_01/725860811" TargetMode="External"/><Relationship Id="rId104" Type="http://schemas.openxmlformats.org/officeDocument/2006/relationships/hyperlink" Target="https://podminky.urs.cz/item/CS_URS_2022_01/726131041" TargetMode="External"/><Relationship Id="rId7" Type="http://schemas.openxmlformats.org/officeDocument/2006/relationships/hyperlink" Target="https://podminky.urs.cz/item/CS_URS_2022_01/998713102" TargetMode="External"/><Relationship Id="rId71" Type="http://schemas.openxmlformats.org/officeDocument/2006/relationships/hyperlink" Target="https://podminky.urs.cz/item/CS_URS_2022_01/725119125" TargetMode="External"/><Relationship Id="rId92" Type="http://schemas.openxmlformats.org/officeDocument/2006/relationships/hyperlink" Target="https://podminky.urs.cz/item/CS_URS_2022_01/725821316" TargetMode="External"/><Relationship Id="rId2" Type="http://schemas.openxmlformats.org/officeDocument/2006/relationships/hyperlink" Target="https://podminky.urs.cz/item/CS_URS_2022_01/612325101" TargetMode="External"/><Relationship Id="rId29" Type="http://schemas.openxmlformats.org/officeDocument/2006/relationships/hyperlink" Target="https://podminky.urs.cz/item/CS_URS_2022_01/722174004" TargetMode="External"/><Relationship Id="rId24" Type="http://schemas.openxmlformats.org/officeDocument/2006/relationships/hyperlink" Target="https://podminky.urs.cz/item/CS_URS_2022_01/721910922" TargetMode="External"/><Relationship Id="rId40" Type="http://schemas.openxmlformats.org/officeDocument/2006/relationships/hyperlink" Target="https://podminky.urs.cz/item/CS_URS_2022_01/722181251" TargetMode="External"/><Relationship Id="rId45" Type="http://schemas.openxmlformats.org/officeDocument/2006/relationships/hyperlink" Target="https://podminky.urs.cz/item/CS_URS_2022_01/722182012" TargetMode="External"/><Relationship Id="rId66" Type="http://schemas.openxmlformats.org/officeDocument/2006/relationships/hyperlink" Target="https://podminky.urs.cz/item/CS_URS_2022_01/734209123" TargetMode="External"/><Relationship Id="rId87" Type="http://schemas.openxmlformats.org/officeDocument/2006/relationships/hyperlink" Target="https://podminky.urs.cz/item/CS_URS_2022_01/725810811" TargetMode="External"/><Relationship Id="rId110" Type="http://schemas.openxmlformats.org/officeDocument/2006/relationships/hyperlink" Target="https://podminky.urs.cz/item/CS_URS_2022_01/727223105" TargetMode="External"/><Relationship Id="rId61" Type="http://schemas.openxmlformats.org/officeDocument/2006/relationships/hyperlink" Target="https://podminky.urs.cz/item/CS_URS_2022_01/722232065" TargetMode="External"/><Relationship Id="rId82" Type="http://schemas.openxmlformats.org/officeDocument/2006/relationships/hyperlink" Target="https://podminky.urs.cz/item/CS_URS_2022_01/725244103" TargetMode="External"/><Relationship Id="rId19" Type="http://schemas.openxmlformats.org/officeDocument/2006/relationships/hyperlink" Target="https://podminky.urs.cz/item/CS_URS_2022_01/721194109" TargetMode="External"/><Relationship Id="rId14" Type="http://schemas.openxmlformats.org/officeDocument/2006/relationships/hyperlink" Target="https://podminky.urs.cz/item/CS_URS_2022_01/721174042" TargetMode="External"/><Relationship Id="rId30" Type="http://schemas.openxmlformats.org/officeDocument/2006/relationships/hyperlink" Target="https://podminky.urs.cz/item/CS_URS_2022_01/722174022" TargetMode="External"/><Relationship Id="rId35" Type="http://schemas.openxmlformats.org/officeDocument/2006/relationships/hyperlink" Target="https://podminky.urs.cz/item/CS_URS_2022_01/722174027" TargetMode="External"/><Relationship Id="rId56" Type="http://schemas.openxmlformats.org/officeDocument/2006/relationships/hyperlink" Target="https://podminky.urs.cz/item/CS_URS_2022_01/722232047" TargetMode="External"/><Relationship Id="rId77" Type="http://schemas.openxmlformats.org/officeDocument/2006/relationships/hyperlink" Target="https://podminky.urs.cz/item/CS_URS_2022_01/725211703" TargetMode="External"/><Relationship Id="rId100" Type="http://schemas.openxmlformats.org/officeDocument/2006/relationships/hyperlink" Target="https://podminky.urs.cz/item/CS_URS_2022_01/725863311" TargetMode="External"/><Relationship Id="rId105" Type="http://schemas.openxmlformats.org/officeDocument/2006/relationships/hyperlink" Target="https://podminky.urs.cz/item/CS_URS_2022_01/726191001" TargetMode="External"/><Relationship Id="rId8" Type="http://schemas.openxmlformats.org/officeDocument/2006/relationships/hyperlink" Target="https://podminky.urs.cz/item/CS_URS_2022_01/721100911" TargetMode="External"/><Relationship Id="rId51" Type="http://schemas.openxmlformats.org/officeDocument/2006/relationships/hyperlink" Target="https://podminky.urs.cz/item/CS_URS_2022_01/722220111" TargetMode="External"/><Relationship Id="rId72" Type="http://schemas.openxmlformats.org/officeDocument/2006/relationships/hyperlink" Target="https://podminky.urs.cz/item/CS_URS_2022_01/725121525" TargetMode="External"/><Relationship Id="rId93" Type="http://schemas.openxmlformats.org/officeDocument/2006/relationships/hyperlink" Target="https://podminky.urs.cz/item/CS_URS_2022_01/725822611" TargetMode="External"/><Relationship Id="rId98" Type="http://schemas.openxmlformats.org/officeDocument/2006/relationships/hyperlink" Target="https://podminky.urs.cz/item/CS_URS_2022_01/725861102" TargetMode="External"/><Relationship Id="rId3" Type="http://schemas.openxmlformats.org/officeDocument/2006/relationships/hyperlink" Target="https://podminky.urs.cz/item/CS_URS_2022_01/972054141" TargetMode="External"/><Relationship Id="rId25" Type="http://schemas.openxmlformats.org/officeDocument/2006/relationships/hyperlink" Target="https://podminky.urs.cz/item/CS_URS_2022_01/998721102" TargetMode="External"/><Relationship Id="rId46" Type="http://schemas.openxmlformats.org/officeDocument/2006/relationships/hyperlink" Target="https://podminky.urs.cz/item/CS_URS_2022_01/722182013" TargetMode="External"/><Relationship Id="rId67" Type="http://schemas.openxmlformats.org/officeDocument/2006/relationships/hyperlink" Target="https://podminky.urs.cz/item/CS_URS_2022_01/998722102" TargetMode="External"/><Relationship Id="rId20" Type="http://schemas.openxmlformats.org/officeDocument/2006/relationships/hyperlink" Target="https://podminky.urs.cz/item/CS_URS_2022_01/721210812" TargetMode="External"/><Relationship Id="rId41" Type="http://schemas.openxmlformats.org/officeDocument/2006/relationships/hyperlink" Target="https://podminky.urs.cz/item/CS_URS_2022_01/722181252" TargetMode="External"/><Relationship Id="rId62" Type="http://schemas.openxmlformats.org/officeDocument/2006/relationships/hyperlink" Target="https://podminky.urs.cz/item/CS_URS_2022_01/722232066" TargetMode="External"/><Relationship Id="rId83" Type="http://schemas.openxmlformats.org/officeDocument/2006/relationships/hyperlink" Target="https://podminky.urs.cz/item/CS_URS_2022_01/725330820" TargetMode="External"/><Relationship Id="rId88" Type="http://schemas.openxmlformats.org/officeDocument/2006/relationships/hyperlink" Target="https://podminky.urs.cz/item/CS_URS_2022_01/725812116" TargetMode="External"/><Relationship Id="rId111" Type="http://schemas.openxmlformats.org/officeDocument/2006/relationships/hyperlink" Target="https://podminky.urs.cz/item/CS_URS_2022_01/HZS22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612321141" TargetMode="External"/><Relationship Id="rId13" Type="http://schemas.openxmlformats.org/officeDocument/2006/relationships/hyperlink" Target="https://podminky.urs.cz/item/CS_URS_2022_01/962031132" TargetMode="External"/><Relationship Id="rId18" Type="http://schemas.openxmlformats.org/officeDocument/2006/relationships/hyperlink" Target="https://podminky.urs.cz/item/CS_URS_2022_01/997013213" TargetMode="External"/><Relationship Id="rId3" Type="http://schemas.openxmlformats.org/officeDocument/2006/relationships/hyperlink" Target="https://podminky.urs.cz/item/CS_URS_2022_01/342272235" TargetMode="External"/><Relationship Id="rId21" Type="http://schemas.openxmlformats.org/officeDocument/2006/relationships/hyperlink" Target="https://podminky.urs.cz/item/CS_URS_2022_01/997013631" TargetMode="External"/><Relationship Id="rId7" Type="http://schemas.openxmlformats.org/officeDocument/2006/relationships/hyperlink" Target="https://podminky.urs.cz/item/CS_URS_2022_01/612142001" TargetMode="External"/><Relationship Id="rId12" Type="http://schemas.openxmlformats.org/officeDocument/2006/relationships/hyperlink" Target="https://podminky.urs.cz/item/CS_URS_2022_01/952902031" TargetMode="External"/><Relationship Id="rId17" Type="http://schemas.openxmlformats.org/officeDocument/2006/relationships/hyperlink" Target="https://podminky.urs.cz/item/CS_URS_2022_01/968072456" TargetMode="External"/><Relationship Id="rId2" Type="http://schemas.openxmlformats.org/officeDocument/2006/relationships/hyperlink" Target="https://podminky.urs.cz/item/CS_URS_2022_01/342272225" TargetMode="External"/><Relationship Id="rId16" Type="http://schemas.openxmlformats.org/officeDocument/2006/relationships/hyperlink" Target="https://podminky.urs.cz/item/CS_URS_2022_01/968072455" TargetMode="External"/><Relationship Id="rId20" Type="http://schemas.openxmlformats.org/officeDocument/2006/relationships/hyperlink" Target="https://podminky.urs.cz/item/CS_URS_2022_01/997013509" TargetMode="External"/><Relationship Id="rId1" Type="http://schemas.openxmlformats.org/officeDocument/2006/relationships/hyperlink" Target="https://podminky.urs.cz/item/CS_URS_2022_01/317941123" TargetMode="External"/><Relationship Id="rId6" Type="http://schemas.openxmlformats.org/officeDocument/2006/relationships/hyperlink" Target="https://podminky.urs.cz/item/CS_URS_2022_01/611325417" TargetMode="External"/><Relationship Id="rId11" Type="http://schemas.openxmlformats.org/officeDocument/2006/relationships/hyperlink" Target="https://podminky.urs.cz/item/CS_URS_2022_01/952902021" TargetMode="External"/><Relationship Id="rId24" Type="http://schemas.openxmlformats.org/officeDocument/2006/relationships/drawing" Target="../drawings/drawing4.xml"/><Relationship Id="rId5" Type="http://schemas.openxmlformats.org/officeDocument/2006/relationships/hyperlink" Target="https://podminky.urs.cz/item/CS_URS_2022_01/346272236" TargetMode="External"/><Relationship Id="rId15" Type="http://schemas.openxmlformats.org/officeDocument/2006/relationships/hyperlink" Target="https://podminky.urs.cz/item/CS_URS_2022_01/962032230" TargetMode="External"/><Relationship Id="rId23" Type="http://schemas.openxmlformats.org/officeDocument/2006/relationships/hyperlink" Target="https://podminky.urs.cz/item/CS_URS_2022_01/763164711" TargetMode="External"/><Relationship Id="rId10" Type="http://schemas.openxmlformats.org/officeDocument/2006/relationships/hyperlink" Target="https://podminky.urs.cz/item/CS_URS_2022_01/642942221" TargetMode="External"/><Relationship Id="rId19" Type="http://schemas.openxmlformats.org/officeDocument/2006/relationships/hyperlink" Target="https://podminky.urs.cz/item/CS_URS_2022_01/997013501" TargetMode="External"/><Relationship Id="rId4" Type="http://schemas.openxmlformats.org/officeDocument/2006/relationships/hyperlink" Target="https://podminky.urs.cz/item/CS_URS_2022_01/342272245" TargetMode="External"/><Relationship Id="rId9" Type="http://schemas.openxmlformats.org/officeDocument/2006/relationships/hyperlink" Target="https://podminky.urs.cz/item/CS_URS_2022_01/642942111" TargetMode="External"/><Relationship Id="rId14" Type="http://schemas.openxmlformats.org/officeDocument/2006/relationships/hyperlink" Target="https://podminky.urs.cz/item/CS_URS_2022_01/962031133" TargetMode="External"/><Relationship Id="rId22" Type="http://schemas.openxmlformats.org/officeDocument/2006/relationships/hyperlink" Target="https://podminky.urs.cz/item/CS_URS_2022_01/998011002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733190107" TargetMode="External"/><Relationship Id="rId18" Type="http://schemas.openxmlformats.org/officeDocument/2006/relationships/hyperlink" Target="https://podminky.urs.cz/item/CS_URS_2022_01/998733102" TargetMode="External"/><Relationship Id="rId26" Type="http://schemas.openxmlformats.org/officeDocument/2006/relationships/hyperlink" Target="https://podminky.urs.cz/item/CS_URS_2022_01/735111810" TargetMode="External"/><Relationship Id="rId39" Type="http://schemas.openxmlformats.org/officeDocument/2006/relationships/drawing" Target="../drawings/drawing5.xml"/><Relationship Id="rId21" Type="http://schemas.openxmlformats.org/officeDocument/2006/relationships/hyperlink" Target="https://podminky.urs.cz/item/CS_URS_2022_01/734292713" TargetMode="External"/><Relationship Id="rId34" Type="http://schemas.openxmlformats.org/officeDocument/2006/relationships/hyperlink" Target="https://podminky.urs.cz/item/CS_URS_2022_01/735890802" TargetMode="External"/><Relationship Id="rId7" Type="http://schemas.openxmlformats.org/officeDocument/2006/relationships/hyperlink" Target="https://podminky.urs.cz/item/CS_URS_2022_01/733110806" TargetMode="External"/><Relationship Id="rId12" Type="http://schemas.openxmlformats.org/officeDocument/2006/relationships/hyperlink" Target="https://podminky.urs.cz/item/CS_URS_2022_01/733123110" TargetMode="External"/><Relationship Id="rId17" Type="http://schemas.openxmlformats.org/officeDocument/2006/relationships/hyperlink" Target="https://podminky.urs.cz/item/CS_URS_2022_01/733890803" TargetMode="External"/><Relationship Id="rId25" Type="http://schemas.openxmlformats.org/officeDocument/2006/relationships/hyperlink" Target="https://podminky.urs.cz/item/CS_URS_2022_01/735000912" TargetMode="External"/><Relationship Id="rId33" Type="http://schemas.openxmlformats.org/officeDocument/2006/relationships/hyperlink" Target="https://podminky.urs.cz/item/CS_URS_2022_01/735494811" TargetMode="External"/><Relationship Id="rId38" Type="http://schemas.openxmlformats.org/officeDocument/2006/relationships/hyperlink" Target="https://podminky.urs.cz/item/CS_URS_2022_01/HZS2492" TargetMode="External"/><Relationship Id="rId2" Type="http://schemas.openxmlformats.org/officeDocument/2006/relationships/hyperlink" Target="https://podminky.urs.cz/item/CS_URS_2022_01/612325121" TargetMode="External"/><Relationship Id="rId16" Type="http://schemas.openxmlformats.org/officeDocument/2006/relationships/hyperlink" Target="https://podminky.urs.cz/item/CS_URS_2022_01/733811252" TargetMode="External"/><Relationship Id="rId20" Type="http://schemas.openxmlformats.org/officeDocument/2006/relationships/hyperlink" Target="https://podminky.urs.cz/item/CS_URS_2022_01/734291123" TargetMode="External"/><Relationship Id="rId29" Type="http://schemas.openxmlformats.org/officeDocument/2006/relationships/hyperlink" Target="https://podminky.urs.cz/item/CS_URS_2022_01/735152575" TargetMode="External"/><Relationship Id="rId1" Type="http://schemas.openxmlformats.org/officeDocument/2006/relationships/hyperlink" Target="https://podminky.urs.cz/item/CS_URS_2022_01/612135101" TargetMode="External"/><Relationship Id="rId6" Type="http://schemas.openxmlformats.org/officeDocument/2006/relationships/hyperlink" Target="https://podminky.urs.cz/item/CS_URS_2022_01/727111001" TargetMode="External"/><Relationship Id="rId11" Type="http://schemas.openxmlformats.org/officeDocument/2006/relationships/hyperlink" Target="https://podminky.urs.cz/item/CS_URS_2022_01/733122225" TargetMode="External"/><Relationship Id="rId24" Type="http://schemas.openxmlformats.org/officeDocument/2006/relationships/hyperlink" Target="https://podminky.urs.cz/item/CS_URS_2022_01/998734102" TargetMode="External"/><Relationship Id="rId32" Type="http://schemas.openxmlformats.org/officeDocument/2006/relationships/hyperlink" Target="https://podminky.urs.cz/item/CS_URS_2022_01/735191910" TargetMode="External"/><Relationship Id="rId37" Type="http://schemas.openxmlformats.org/officeDocument/2006/relationships/hyperlink" Target="https://podminky.urs.cz/item/CS_URS_2022_01/HZS2491" TargetMode="External"/><Relationship Id="rId5" Type="http://schemas.openxmlformats.org/officeDocument/2006/relationships/hyperlink" Target="https://podminky.urs.cz/item/CS_URS_2022_01/997013631" TargetMode="External"/><Relationship Id="rId15" Type="http://schemas.openxmlformats.org/officeDocument/2006/relationships/hyperlink" Target="https://podminky.urs.cz/item/CS_URS_2022_01/733811251" TargetMode="External"/><Relationship Id="rId23" Type="http://schemas.openxmlformats.org/officeDocument/2006/relationships/hyperlink" Target="https://podminky.urs.cz/item/CS_URS_2022_01/734292715" TargetMode="External"/><Relationship Id="rId28" Type="http://schemas.openxmlformats.org/officeDocument/2006/relationships/hyperlink" Target="https://podminky.urs.cz/item/CS_URS_2022_01/735152574" TargetMode="External"/><Relationship Id="rId36" Type="http://schemas.openxmlformats.org/officeDocument/2006/relationships/hyperlink" Target="https://podminky.urs.cz/item/CS_URS_2022_01/HZS2212" TargetMode="External"/><Relationship Id="rId10" Type="http://schemas.openxmlformats.org/officeDocument/2006/relationships/hyperlink" Target="https://podminky.urs.cz/item/CS_URS_2022_01/733122224" TargetMode="External"/><Relationship Id="rId19" Type="http://schemas.openxmlformats.org/officeDocument/2006/relationships/hyperlink" Target="https://podminky.urs.cz/item/CS_URS_2022_01/734261417" TargetMode="External"/><Relationship Id="rId31" Type="http://schemas.openxmlformats.org/officeDocument/2006/relationships/hyperlink" Target="https://podminky.urs.cz/item/CS_URS_2022_01/735152578" TargetMode="External"/><Relationship Id="rId4" Type="http://schemas.openxmlformats.org/officeDocument/2006/relationships/hyperlink" Target="https://podminky.urs.cz/item/CS_URS_2022_01/997013213" TargetMode="External"/><Relationship Id="rId9" Type="http://schemas.openxmlformats.org/officeDocument/2006/relationships/hyperlink" Target="https://podminky.urs.cz/item/CS_URS_2022_01/733122223" TargetMode="External"/><Relationship Id="rId14" Type="http://schemas.openxmlformats.org/officeDocument/2006/relationships/hyperlink" Target="https://podminky.urs.cz/item/CS_URS_2022_01/733811241" TargetMode="External"/><Relationship Id="rId22" Type="http://schemas.openxmlformats.org/officeDocument/2006/relationships/hyperlink" Target="https://podminky.urs.cz/item/CS_URS_2022_01/734292714" TargetMode="External"/><Relationship Id="rId27" Type="http://schemas.openxmlformats.org/officeDocument/2006/relationships/hyperlink" Target="https://podminky.urs.cz/item/CS_URS_2022_01/735152573" TargetMode="External"/><Relationship Id="rId30" Type="http://schemas.openxmlformats.org/officeDocument/2006/relationships/hyperlink" Target="https://podminky.urs.cz/item/CS_URS_2022_01/735152577" TargetMode="External"/><Relationship Id="rId35" Type="http://schemas.openxmlformats.org/officeDocument/2006/relationships/hyperlink" Target="https://podminky.urs.cz/item/CS_URS_2022_01/998735102" TargetMode="External"/><Relationship Id="rId8" Type="http://schemas.openxmlformats.org/officeDocument/2006/relationships/hyperlink" Target="https://podminky.urs.cz/item/CS_URS_2022_01/733122222" TargetMode="External"/><Relationship Id="rId3" Type="http://schemas.openxmlformats.org/officeDocument/2006/relationships/hyperlink" Target="https://podminky.urs.cz/item/CS_URS_2022_01/974031144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741810002" TargetMode="External"/><Relationship Id="rId2" Type="http://schemas.openxmlformats.org/officeDocument/2006/relationships/hyperlink" Target="https://podminky.urs.cz/item/CS_URS_2022_01/7413100011" TargetMode="External"/><Relationship Id="rId1" Type="http://schemas.openxmlformats.org/officeDocument/2006/relationships/hyperlink" Target="https://podminky.urs.cz/item/CS_URS_2022_01/741310001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6"/>
      <c r="AS2" s="366"/>
      <c r="AT2" s="366"/>
      <c r="AU2" s="366"/>
      <c r="AV2" s="366"/>
      <c r="AW2" s="366"/>
      <c r="AX2" s="366"/>
      <c r="AY2" s="366"/>
      <c r="AZ2" s="366"/>
      <c r="BA2" s="366"/>
      <c r="BB2" s="366"/>
      <c r="BC2" s="366"/>
      <c r="BD2" s="366"/>
      <c r="BE2" s="36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0" t="s">
        <v>14</v>
      </c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  <c r="AI5" s="351"/>
      <c r="AJ5" s="351"/>
      <c r="AK5" s="351"/>
      <c r="AL5" s="351"/>
      <c r="AM5" s="351"/>
      <c r="AN5" s="351"/>
      <c r="AO5" s="351"/>
      <c r="AP5" s="23"/>
      <c r="AQ5" s="23"/>
      <c r="AR5" s="21"/>
      <c r="BE5" s="34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2" t="s">
        <v>17</v>
      </c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  <c r="AI6" s="351"/>
      <c r="AJ6" s="351"/>
      <c r="AK6" s="351"/>
      <c r="AL6" s="351"/>
      <c r="AM6" s="351"/>
      <c r="AN6" s="351"/>
      <c r="AO6" s="351"/>
      <c r="AP6" s="23"/>
      <c r="AQ6" s="23"/>
      <c r="AR6" s="21"/>
      <c r="BE6" s="34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48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48"/>
      <c r="BS8" s="18" t="s">
        <v>6</v>
      </c>
    </row>
    <row r="9" spans="1:74" s="1" customFormat="1" ht="29.25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2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2" t="s">
        <v>29</v>
      </c>
      <c r="AO9" s="23"/>
      <c r="AP9" s="23"/>
      <c r="AQ9" s="23"/>
      <c r="AR9" s="21"/>
      <c r="BE9" s="348"/>
      <c r="BS9" s="18" t="s">
        <v>6</v>
      </c>
    </row>
    <row r="10" spans="1:74" s="1" customFormat="1" ht="12" customHeight="1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4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4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8"/>
      <c r="BS12" s="18" t="s">
        <v>6</v>
      </c>
    </row>
    <row r="13" spans="1:74" s="1" customFormat="1" ht="12" customHeight="1">
      <c r="B13" s="22"/>
      <c r="C13" s="23"/>
      <c r="D13" s="30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3" t="s">
        <v>36</v>
      </c>
      <c r="AO13" s="23"/>
      <c r="AP13" s="23"/>
      <c r="AQ13" s="23"/>
      <c r="AR13" s="21"/>
      <c r="BE13" s="348"/>
      <c r="BS13" s="18" t="s">
        <v>6</v>
      </c>
    </row>
    <row r="14" spans="1:74" ht="12.75">
      <c r="B14" s="22"/>
      <c r="C14" s="23"/>
      <c r="D14" s="23"/>
      <c r="E14" s="353" t="s">
        <v>36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0" t="s">
        <v>34</v>
      </c>
      <c r="AL14" s="23"/>
      <c r="AM14" s="23"/>
      <c r="AN14" s="33" t="s">
        <v>36</v>
      </c>
      <c r="AO14" s="23"/>
      <c r="AP14" s="23"/>
      <c r="AQ14" s="23"/>
      <c r="AR14" s="21"/>
      <c r="BE14" s="34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8"/>
      <c r="BS15" s="18" t="s">
        <v>4</v>
      </c>
    </row>
    <row r="16" spans="1:74" s="1" customFormat="1" ht="12" customHeight="1">
      <c r="B16" s="22"/>
      <c r="C16" s="23"/>
      <c r="D16" s="30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4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48"/>
      <c r="BS17" s="18" t="s">
        <v>39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8"/>
      <c r="BS18" s="18" t="s">
        <v>6</v>
      </c>
    </row>
    <row r="19" spans="1:71" s="1" customFormat="1" ht="12" customHeight="1">
      <c r="B19" s="22"/>
      <c r="C19" s="23"/>
      <c r="D19" s="30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41</v>
      </c>
      <c r="AO19" s="23"/>
      <c r="AP19" s="23"/>
      <c r="AQ19" s="23"/>
      <c r="AR19" s="21"/>
      <c r="BE19" s="34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48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8"/>
    </row>
    <row r="22" spans="1:71" s="1" customFormat="1" ht="12" customHeight="1">
      <c r="B22" s="22"/>
      <c r="C22" s="23"/>
      <c r="D22" s="30" t="s">
        <v>43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8"/>
    </row>
    <row r="23" spans="1:71" s="1" customFormat="1" ht="47.25" customHeight="1">
      <c r="B23" s="22"/>
      <c r="C23" s="23"/>
      <c r="D23" s="23"/>
      <c r="E23" s="355" t="s">
        <v>44</v>
      </c>
      <c r="F23" s="355"/>
      <c r="G23" s="355"/>
      <c r="H23" s="355"/>
      <c r="I23" s="355"/>
      <c r="J23" s="355"/>
      <c r="K23" s="355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5"/>
      <c r="W23" s="355"/>
      <c r="X23" s="355"/>
      <c r="Y23" s="355"/>
      <c r="Z23" s="355"/>
      <c r="AA23" s="355"/>
      <c r="AB23" s="355"/>
      <c r="AC23" s="355"/>
      <c r="AD23" s="355"/>
      <c r="AE23" s="355"/>
      <c r="AF23" s="355"/>
      <c r="AG23" s="355"/>
      <c r="AH23" s="355"/>
      <c r="AI23" s="355"/>
      <c r="AJ23" s="355"/>
      <c r="AK23" s="355"/>
      <c r="AL23" s="355"/>
      <c r="AM23" s="355"/>
      <c r="AN23" s="355"/>
      <c r="AO23" s="23"/>
      <c r="AP23" s="23"/>
      <c r="AQ23" s="23"/>
      <c r="AR23" s="21"/>
      <c r="BE23" s="34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8"/>
    </row>
    <row r="25" spans="1:71" s="1" customFormat="1" ht="6.95" customHeight="1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348"/>
    </row>
    <row r="26" spans="1:71" s="2" customFormat="1" ht="25.9" customHeight="1">
      <c r="A26" s="36"/>
      <c r="B26" s="37"/>
      <c r="C26" s="38"/>
      <c r="D26" s="39" t="s">
        <v>45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6">
        <f>ROUND(AG54,2)</f>
        <v>0</v>
      </c>
      <c r="AL26" s="357"/>
      <c r="AM26" s="357"/>
      <c r="AN26" s="357"/>
      <c r="AO26" s="357"/>
      <c r="AP26" s="38"/>
      <c r="AQ26" s="38"/>
      <c r="AR26" s="41"/>
      <c r="BE26" s="348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8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8" t="s">
        <v>46</v>
      </c>
      <c r="M28" s="358"/>
      <c r="N28" s="358"/>
      <c r="O28" s="358"/>
      <c r="P28" s="358"/>
      <c r="Q28" s="38"/>
      <c r="R28" s="38"/>
      <c r="S28" s="38"/>
      <c r="T28" s="38"/>
      <c r="U28" s="38"/>
      <c r="V28" s="38"/>
      <c r="W28" s="358" t="s">
        <v>47</v>
      </c>
      <c r="X28" s="358"/>
      <c r="Y28" s="358"/>
      <c r="Z28" s="358"/>
      <c r="AA28" s="358"/>
      <c r="AB28" s="358"/>
      <c r="AC28" s="358"/>
      <c r="AD28" s="358"/>
      <c r="AE28" s="358"/>
      <c r="AF28" s="38"/>
      <c r="AG28" s="38"/>
      <c r="AH28" s="38"/>
      <c r="AI28" s="38"/>
      <c r="AJ28" s="38"/>
      <c r="AK28" s="358" t="s">
        <v>48</v>
      </c>
      <c r="AL28" s="358"/>
      <c r="AM28" s="358"/>
      <c r="AN28" s="358"/>
      <c r="AO28" s="358"/>
      <c r="AP28" s="38"/>
      <c r="AQ28" s="38"/>
      <c r="AR28" s="41"/>
      <c r="BE28" s="348"/>
    </row>
    <row r="29" spans="1:71" s="3" customFormat="1" ht="14.45" customHeight="1">
      <c r="B29" s="42"/>
      <c r="C29" s="43"/>
      <c r="D29" s="30" t="s">
        <v>49</v>
      </c>
      <c r="E29" s="43"/>
      <c r="F29" s="30" t="s">
        <v>50</v>
      </c>
      <c r="G29" s="43"/>
      <c r="H29" s="43"/>
      <c r="I29" s="43"/>
      <c r="J29" s="43"/>
      <c r="K29" s="43"/>
      <c r="L29" s="361">
        <v>0.21</v>
      </c>
      <c r="M29" s="360"/>
      <c r="N29" s="360"/>
      <c r="O29" s="360"/>
      <c r="P29" s="360"/>
      <c r="Q29" s="43"/>
      <c r="R29" s="43"/>
      <c r="S29" s="43"/>
      <c r="T29" s="43"/>
      <c r="U29" s="43"/>
      <c r="V29" s="43"/>
      <c r="W29" s="359">
        <f>ROUND(AZ54, 2)</f>
        <v>0</v>
      </c>
      <c r="X29" s="360"/>
      <c r="Y29" s="360"/>
      <c r="Z29" s="360"/>
      <c r="AA29" s="360"/>
      <c r="AB29" s="360"/>
      <c r="AC29" s="360"/>
      <c r="AD29" s="360"/>
      <c r="AE29" s="360"/>
      <c r="AF29" s="43"/>
      <c r="AG29" s="43"/>
      <c r="AH29" s="43"/>
      <c r="AI29" s="43"/>
      <c r="AJ29" s="43"/>
      <c r="AK29" s="359">
        <f>ROUND(AV54, 2)</f>
        <v>0</v>
      </c>
      <c r="AL29" s="360"/>
      <c r="AM29" s="360"/>
      <c r="AN29" s="360"/>
      <c r="AO29" s="360"/>
      <c r="AP29" s="43"/>
      <c r="AQ29" s="43"/>
      <c r="AR29" s="44"/>
      <c r="BE29" s="349"/>
    </row>
    <row r="30" spans="1:71" s="3" customFormat="1" ht="14.45" customHeight="1">
      <c r="B30" s="42"/>
      <c r="C30" s="43"/>
      <c r="D30" s="43"/>
      <c r="E30" s="43"/>
      <c r="F30" s="30" t="s">
        <v>51</v>
      </c>
      <c r="G30" s="43"/>
      <c r="H30" s="43"/>
      <c r="I30" s="43"/>
      <c r="J30" s="43"/>
      <c r="K30" s="43"/>
      <c r="L30" s="361">
        <v>0.15</v>
      </c>
      <c r="M30" s="360"/>
      <c r="N30" s="360"/>
      <c r="O30" s="360"/>
      <c r="P30" s="360"/>
      <c r="Q30" s="43"/>
      <c r="R30" s="43"/>
      <c r="S30" s="43"/>
      <c r="T30" s="43"/>
      <c r="U30" s="43"/>
      <c r="V30" s="43"/>
      <c r="W30" s="359">
        <f>ROUND(BA54, 2)</f>
        <v>0</v>
      </c>
      <c r="X30" s="360"/>
      <c r="Y30" s="360"/>
      <c r="Z30" s="360"/>
      <c r="AA30" s="360"/>
      <c r="AB30" s="360"/>
      <c r="AC30" s="360"/>
      <c r="AD30" s="360"/>
      <c r="AE30" s="360"/>
      <c r="AF30" s="43"/>
      <c r="AG30" s="43"/>
      <c r="AH30" s="43"/>
      <c r="AI30" s="43"/>
      <c r="AJ30" s="43"/>
      <c r="AK30" s="359">
        <f>ROUND(AW54, 2)</f>
        <v>0</v>
      </c>
      <c r="AL30" s="360"/>
      <c r="AM30" s="360"/>
      <c r="AN30" s="360"/>
      <c r="AO30" s="360"/>
      <c r="AP30" s="43"/>
      <c r="AQ30" s="43"/>
      <c r="AR30" s="44"/>
      <c r="BE30" s="349"/>
    </row>
    <row r="31" spans="1:71" s="3" customFormat="1" ht="14.45" hidden="1" customHeight="1">
      <c r="B31" s="42"/>
      <c r="C31" s="43"/>
      <c r="D31" s="43"/>
      <c r="E31" s="43"/>
      <c r="F31" s="30" t="s">
        <v>52</v>
      </c>
      <c r="G31" s="43"/>
      <c r="H31" s="43"/>
      <c r="I31" s="43"/>
      <c r="J31" s="43"/>
      <c r="K31" s="43"/>
      <c r="L31" s="361">
        <v>0.21</v>
      </c>
      <c r="M31" s="360"/>
      <c r="N31" s="360"/>
      <c r="O31" s="360"/>
      <c r="P31" s="360"/>
      <c r="Q31" s="43"/>
      <c r="R31" s="43"/>
      <c r="S31" s="43"/>
      <c r="T31" s="43"/>
      <c r="U31" s="43"/>
      <c r="V31" s="43"/>
      <c r="W31" s="359">
        <f>ROUND(BB54, 2)</f>
        <v>0</v>
      </c>
      <c r="X31" s="360"/>
      <c r="Y31" s="360"/>
      <c r="Z31" s="360"/>
      <c r="AA31" s="360"/>
      <c r="AB31" s="360"/>
      <c r="AC31" s="360"/>
      <c r="AD31" s="360"/>
      <c r="AE31" s="360"/>
      <c r="AF31" s="43"/>
      <c r="AG31" s="43"/>
      <c r="AH31" s="43"/>
      <c r="AI31" s="43"/>
      <c r="AJ31" s="43"/>
      <c r="AK31" s="359">
        <v>0</v>
      </c>
      <c r="AL31" s="360"/>
      <c r="AM31" s="360"/>
      <c r="AN31" s="360"/>
      <c r="AO31" s="360"/>
      <c r="AP31" s="43"/>
      <c r="AQ31" s="43"/>
      <c r="AR31" s="44"/>
      <c r="BE31" s="349"/>
    </row>
    <row r="32" spans="1:71" s="3" customFormat="1" ht="14.45" hidden="1" customHeight="1">
      <c r="B32" s="42"/>
      <c r="C32" s="43"/>
      <c r="D32" s="43"/>
      <c r="E32" s="43"/>
      <c r="F32" s="30" t="s">
        <v>53</v>
      </c>
      <c r="G32" s="43"/>
      <c r="H32" s="43"/>
      <c r="I32" s="43"/>
      <c r="J32" s="43"/>
      <c r="K32" s="43"/>
      <c r="L32" s="361">
        <v>0.15</v>
      </c>
      <c r="M32" s="360"/>
      <c r="N32" s="360"/>
      <c r="O32" s="360"/>
      <c r="P32" s="360"/>
      <c r="Q32" s="43"/>
      <c r="R32" s="43"/>
      <c r="S32" s="43"/>
      <c r="T32" s="43"/>
      <c r="U32" s="43"/>
      <c r="V32" s="43"/>
      <c r="W32" s="359">
        <f>ROUND(BC54, 2)</f>
        <v>0</v>
      </c>
      <c r="X32" s="360"/>
      <c r="Y32" s="360"/>
      <c r="Z32" s="360"/>
      <c r="AA32" s="360"/>
      <c r="AB32" s="360"/>
      <c r="AC32" s="360"/>
      <c r="AD32" s="360"/>
      <c r="AE32" s="360"/>
      <c r="AF32" s="43"/>
      <c r="AG32" s="43"/>
      <c r="AH32" s="43"/>
      <c r="AI32" s="43"/>
      <c r="AJ32" s="43"/>
      <c r="AK32" s="359">
        <v>0</v>
      </c>
      <c r="AL32" s="360"/>
      <c r="AM32" s="360"/>
      <c r="AN32" s="360"/>
      <c r="AO32" s="360"/>
      <c r="AP32" s="43"/>
      <c r="AQ32" s="43"/>
      <c r="AR32" s="44"/>
      <c r="BE32" s="349"/>
    </row>
    <row r="33" spans="1:57" s="3" customFormat="1" ht="14.45" hidden="1" customHeight="1">
      <c r="B33" s="42"/>
      <c r="C33" s="43"/>
      <c r="D33" s="43"/>
      <c r="E33" s="43"/>
      <c r="F33" s="30" t="s">
        <v>54</v>
      </c>
      <c r="G33" s="43"/>
      <c r="H33" s="43"/>
      <c r="I33" s="43"/>
      <c r="J33" s="43"/>
      <c r="K33" s="43"/>
      <c r="L33" s="361">
        <v>0</v>
      </c>
      <c r="M33" s="360"/>
      <c r="N33" s="360"/>
      <c r="O33" s="360"/>
      <c r="P33" s="360"/>
      <c r="Q33" s="43"/>
      <c r="R33" s="43"/>
      <c r="S33" s="43"/>
      <c r="T33" s="43"/>
      <c r="U33" s="43"/>
      <c r="V33" s="43"/>
      <c r="W33" s="359">
        <f>ROUND(BD54, 2)</f>
        <v>0</v>
      </c>
      <c r="X33" s="360"/>
      <c r="Y33" s="360"/>
      <c r="Z33" s="360"/>
      <c r="AA33" s="360"/>
      <c r="AB33" s="360"/>
      <c r="AC33" s="360"/>
      <c r="AD33" s="360"/>
      <c r="AE33" s="360"/>
      <c r="AF33" s="43"/>
      <c r="AG33" s="43"/>
      <c r="AH33" s="43"/>
      <c r="AI33" s="43"/>
      <c r="AJ33" s="43"/>
      <c r="AK33" s="359">
        <v>0</v>
      </c>
      <c r="AL33" s="360"/>
      <c r="AM33" s="360"/>
      <c r="AN33" s="360"/>
      <c r="AO33" s="360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56</v>
      </c>
      <c r="U35" s="47"/>
      <c r="V35" s="47"/>
      <c r="W35" s="47"/>
      <c r="X35" s="365" t="s">
        <v>57</v>
      </c>
      <c r="Y35" s="363"/>
      <c r="Z35" s="363"/>
      <c r="AA35" s="363"/>
      <c r="AB35" s="363"/>
      <c r="AC35" s="47"/>
      <c r="AD35" s="47"/>
      <c r="AE35" s="47"/>
      <c r="AF35" s="47"/>
      <c r="AG35" s="47"/>
      <c r="AH35" s="47"/>
      <c r="AI35" s="47"/>
      <c r="AJ35" s="47"/>
      <c r="AK35" s="362">
        <f>SUM(AK26:AK33)</f>
        <v>0</v>
      </c>
      <c r="AL35" s="363"/>
      <c r="AM35" s="363"/>
      <c r="AN35" s="363"/>
      <c r="AO35" s="364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4" t="s">
        <v>58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210122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27" t="str">
        <f>K6</f>
        <v>Oprava sociálního zařízení vč, rozvodů v ZŠ Provaznická 64, O-Hrabůvka</v>
      </c>
      <c r="M45" s="328"/>
      <c r="N45" s="328"/>
      <c r="O45" s="328"/>
      <c r="P45" s="328"/>
      <c r="Q45" s="328"/>
      <c r="R45" s="328"/>
      <c r="S45" s="328"/>
      <c r="T45" s="328"/>
      <c r="U45" s="328"/>
      <c r="V45" s="328"/>
      <c r="W45" s="328"/>
      <c r="X45" s="328"/>
      <c r="Y45" s="328"/>
      <c r="Z45" s="328"/>
      <c r="AA45" s="328"/>
      <c r="AB45" s="328"/>
      <c r="AC45" s="328"/>
      <c r="AD45" s="328"/>
      <c r="AE45" s="328"/>
      <c r="AF45" s="328"/>
      <c r="AG45" s="328"/>
      <c r="AH45" s="328"/>
      <c r="AI45" s="328"/>
      <c r="AJ45" s="328"/>
      <c r="AK45" s="328"/>
      <c r="AL45" s="328"/>
      <c r="AM45" s="328"/>
      <c r="AN45" s="328"/>
      <c r="AO45" s="328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Ostrava-Hrabůvka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329" t="str">
        <f>IF(AN8= "","",AN8)</f>
        <v>25. 1. 2022</v>
      </c>
      <c r="AN47" s="329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37</v>
      </c>
      <c r="AJ49" s="38"/>
      <c r="AK49" s="38"/>
      <c r="AL49" s="38"/>
      <c r="AM49" s="330" t="str">
        <f>IF(E17="","",E17)</f>
        <v xml:space="preserve">Jorgos Jerakas </v>
      </c>
      <c r="AN49" s="331"/>
      <c r="AO49" s="331"/>
      <c r="AP49" s="331"/>
      <c r="AQ49" s="38"/>
      <c r="AR49" s="41"/>
      <c r="AS49" s="332" t="s">
        <v>59</v>
      </c>
      <c r="AT49" s="333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0" t="s">
        <v>35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40</v>
      </c>
      <c r="AJ50" s="38"/>
      <c r="AK50" s="38"/>
      <c r="AL50" s="38"/>
      <c r="AM50" s="330" t="str">
        <f>IF(E20="","",E20)</f>
        <v xml:space="preserve">Lenka Jerakasová </v>
      </c>
      <c r="AN50" s="331"/>
      <c r="AO50" s="331"/>
      <c r="AP50" s="331"/>
      <c r="AQ50" s="38"/>
      <c r="AR50" s="41"/>
      <c r="AS50" s="334"/>
      <c r="AT50" s="335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36"/>
      <c r="AT51" s="337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38" t="s">
        <v>60</v>
      </c>
      <c r="D52" s="339"/>
      <c r="E52" s="339"/>
      <c r="F52" s="339"/>
      <c r="G52" s="339"/>
      <c r="H52" s="68"/>
      <c r="I52" s="341" t="s">
        <v>61</v>
      </c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40" t="s">
        <v>62</v>
      </c>
      <c r="AH52" s="339"/>
      <c r="AI52" s="339"/>
      <c r="AJ52" s="339"/>
      <c r="AK52" s="339"/>
      <c r="AL52" s="339"/>
      <c r="AM52" s="339"/>
      <c r="AN52" s="341" t="s">
        <v>63</v>
      </c>
      <c r="AO52" s="339"/>
      <c r="AP52" s="339"/>
      <c r="AQ52" s="69" t="s">
        <v>64</v>
      </c>
      <c r="AR52" s="41"/>
      <c r="AS52" s="70" t="s">
        <v>65</v>
      </c>
      <c r="AT52" s="71" t="s">
        <v>66</v>
      </c>
      <c r="AU52" s="71" t="s">
        <v>67</v>
      </c>
      <c r="AV52" s="71" t="s">
        <v>68</v>
      </c>
      <c r="AW52" s="71" t="s">
        <v>69</v>
      </c>
      <c r="AX52" s="71" t="s">
        <v>70</v>
      </c>
      <c r="AY52" s="71" t="s">
        <v>71</v>
      </c>
      <c r="AZ52" s="71" t="s">
        <v>72</v>
      </c>
      <c r="BA52" s="71" t="s">
        <v>73</v>
      </c>
      <c r="BB52" s="71" t="s">
        <v>74</v>
      </c>
      <c r="BC52" s="71" t="s">
        <v>75</v>
      </c>
      <c r="BD52" s="72" t="s">
        <v>76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77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45">
        <f>ROUND(SUM(AG55:AG59),2)</f>
        <v>0</v>
      </c>
      <c r="AH54" s="345"/>
      <c r="AI54" s="345"/>
      <c r="AJ54" s="345"/>
      <c r="AK54" s="345"/>
      <c r="AL54" s="345"/>
      <c r="AM54" s="345"/>
      <c r="AN54" s="346">
        <f t="shared" ref="AN54:AN59" si="0">SUM(AG54,AT54)</f>
        <v>0</v>
      </c>
      <c r="AO54" s="346"/>
      <c r="AP54" s="346"/>
      <c r="AQ54" s="80" t="s">
        <v>32</v>
      </c>
      <c r="AR54" s="81"/>
      <c r="AS54" s="82">
        <f>ROUND(SUM(AS55:AS59),2)</f>
        <v>0</v>
      </c>
      <c r="AT54" s="83">
        <f t="shared" ref="AT54:AT59" si="1">ROUND(SUM(AV54:AW54),2)</f>
        <v>0</v>
      </c>
      <c r="AU54" s="84">
        <f>ROUND(SUM(AU55:AU59),5)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ROUND(SUM(AZ55:AZ59),2)</f>
        <v>0</v>
      </c>
      <c r="BA54" s="83">
        <f>ROUND(SUM(BA55:BA59),2)</f>
        <v>0</v>
      </c>
      <c r="BB54" s="83">
        <f>ROUND(SUM(BB55:BB59),2)</f>
        <v>0</v>
      </c>
      <c r="BC54" s="83">
        <f>ROUND(SUM(BC55:BC59),2)</f>
        <v>0</v>
      </c>
      <c r="BD54" s="85">
        <f>ROUND(SUM(BD55:BD59),2)</f>
        <v>0</v>
      </c>
      <c r="BS54" s="86" t="s">
        <v>78</v>
      </c>
      <c r="BT54" s="86" t="s">
        <v>79</v>
      </c>
      <c r="BV54" s="86" t="s">
        <v>80</v>
      </c>
      <c r="BW54" s="86" t="s">
        <v>5</v>
      </c>
      <c r="BX54" s="86" t="s">
        <v>81</v>
      </c>
      <c r="CL54" s="86" t="s">
        <v>19</v>
      </c>
    </row>
    <row r="55" spans="1:91" s="7" customFormat="1" ht="24.75" customHeight="1">
      <c r="A55" s="87" t="s">
        <v>82</v>
      </c>
      <c r="B55" s="88"/>
      <c r="C55" s="89"/>
      <c r="D55" s="342" t="s">
        <v>14</v>
      </c>
      <c r="E55" s="342"/>
      <c r="F55" s="342"/>
      <c r="G55" s="342"/>
      <c r="H55" s="342"/>
      <c r="I55" s="90"/>
      <c r="J55" s="342" t="s">
        <v>17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3">
        <f>'210122 - Oprava sociálníh...'!J28</f>
        <v>0</v>
      </c>
      <c r="AH55" s="344"/>
      <c r="AI55" s="344"/>
      <c r="AJ55" s="344"/>
      <c r="AK55" s="344"/>
      <c r="AL55" s="344"/>
      <c r="AM55" s="344"/>
      <c r="AN55" s="343">
        <f t="shared" si="0"/>
        <v>0</v>
      </c>
      <c r="AO55" s="344"/>
      <c r="AP55" s="344"/>
      <c r="AQ55" s="91" t="s">
        <v>83</v>
      </c>
      <c r="AR55" s="92"/>
      <c r="AS55" s="93">
        <v>0</v>
      </c>
      <c r="AT55" s="94">
        <f t="shared" si="1"/>
        <v>0</v>
      </c>
      <c r="AU55" s="95">
        <f>'210122 - Oprava sociálníh...'!P79</f>
        <v>0</v>
      </c>
      <c r="AV55" s="94">
        <f>'210122 - Oprava sociálníh...'!J31</f>
        <v>0</v>
      </c>
      <c r="AW55" s="94">
        <f>'210122 - Oprava sociálníh...'!J32</f>
        <v>0</v>
      </c>
      <c r="AX55" s="94">
        <f>'210122 - Oprava sociálníh...'!J33</f>
        <v>0</v>
      </c>
      <c r="AY55" s="94">
        <f>'210122 - Oprava sociálníh...'!J34</f>
        <v>0</v>
      </c>
      <c r="AZ55" s="94">
        <f>'210122 - Oprava sociálníh...'!F31</f>
        <v>0</v>
      </c>
      <c r="BA55" s="94">
        <f>'210122 - Oprava sociálníh...'!F32</f>
        <v>0</v>
      </c>
      <c r="BB55" s="94">
        <f>'210122 - Oprava sociálníh...'!F33</f>
        <v>0</v>
      </c>
      <c r="BC55" s="94">
        <f>'210122 - Oprava sociálníh...'!F34</f>
        <v>0</v>
      </c>
      <c r="BD55" s="96">
        <f>'210122 - Oprava sociálníh...'!F35</f>
        <v>0</v>
      </c>
      <c r="BT55" s="97" t="s">
        <v>21</v>
      </c>
      <c r="BU55" s="97" t="s">
        <v>84</v>
      </c>
      <c r="BV55" s="97" t="s">
        <v>80</v>
      </c>
      <c r="BW55" s="97" t="s">
        <v>5</v>
      </c>
      <c r="BX55" s="97" t="s">
        <v>81</v>
      </c>
      <c r="CL55" s="97" t="s">
        <v>19</v>
      </c>
    </row>
    <row r="56" spans="1:91" s="7" customFormat="1" ht="16.5" customHeight="1">
      <c r="A56" s="87" t="s">
        <v>82</v>
      </c>
      <c r="B56" s="88"/>
      <c r="C56" s="89"/>
      <c r="D56" s="342" t="s">
        <v>85</v>
      </c>
      <c r="E56" s="342"/>
      <c r="F56" s="342"/>
      <c r="G56" s="342"/>
      <c r="H56" s="342"/>
      <c r="I56" s="90"/>
      <c r="J56" s="342" t="s">
        <v>86</v>
      </c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3">
        <f>'D.1.4.2 - Zdravotechnické...'!J30</f>
        <v>0</v>
      </c>
      <c r="AH56" s="344"/>
      <c r="AI56" s="344"/>
      <c r="AJ56" s="344"/>
      <c r="AK56" s="344"/>
      <c r="AL56" s="344"/>
      <c r="AM56" s="344"/>
      <c r="AN56" s="343">
        <f t="shared" si="0"/>
        <v>0</v>
      </c>
      <c r="AO56" s="344"/>
      <c r="AP56" s="344"/>
      <c r="AQ56" s="91" t="s">
        <v>83</v>
      </c>
      <c r="AR56" s="92"/>
      <c r="AS56" s="93">
        <v>0</v>
      </c>
      <c r="AT56" s="94">
        <f t="shared" si="1"/>
        <v>0</v>
      </c>
      <c r="AU56" s="95">
        <f>'D.1.4.2 - Zdravotechnické...'!P90</f>
        <v>0</v>
      </c>
      <c r="AV56" s="94">
        <f>'D.1.4.2 - Zdravotechnické...'!J33</f>
        <v>0</v>
      </c>
      <c r="AW56" s="94">
        <f>'D.1.4.2 - Zdravotechnické...'!J34</f>
        <v>0</v>
      </c>
      <c r="AX56" s="94">
        <f>'D.1.4.2 - Zdravotechnické...'!J35</f>
        <v>0</v>
      </c>
      <c r="AY56" s="94">
        <f>'D.1.4.2 - Zdravotechnické...'!J36</f>
        <v>0</v>
      </c>
      <c r="AZ56" s="94">
        <f>'D.1.4.2 - Zdravotechnické...'!F33</f>
        <v>0</v>
      </c>
      <c r="BA56" s="94">
        <f>'D.1.4.2 - Zdravotechnické...'!F34</f>
        <v>0</v>
      </c>
      <c r="BB56" s="94">
        <f>'D.1.4.2 - Zdravotechnické...'!F35</f>
        <v>0</v>
      </c>
      <c r="BC56" s="94">
        <f>'D.1.4.2 - Zdravotechnické...'!F36</f>
        <v>0</v>
      </c>
      <c r="BD56" s="96">
        <f>'D.1.4.2 - Zdravotechnické...'!F37</f>
        <v>0</v>
      </c>
      <c r="BT56" s="97" t="s">
        <v>21</v>
      </c>
      <c r="BV56" s="97" t="s">
        <v>80</v>
      </c>
      <c r="BW56" s="97" t="s">
        <v>87</v>
      </c>
      <c r="BX56" s="97" t="s">
        <v>5</v>
      </c>
      <c r="CL56" s="97" t="s">
        <v>32</v>
      </c>
      <c r="CM56" s="97" t="s">
        <v>88</v>
      </c>
    </row>
    <row r="57" spans="1:91" s="7" customFormat="1" ht="16.5" customHeight="1">
      <c r="A57" s="87" t="s">
        <v>82</v>
      </c>
      <c r="B57" s="88"/>
      <c r="C57" s="89"/>
      <c r="D57" s="342" t="s">
        <v>89</v>
      </c>
      <c r="E57" s="342"/>
      <c r="F57" s="342"/>
      <c r="G57" s="342"/>
      <c r="H57" s="342"/>
      <c r="I57" s="90"/>
      <c r="J57" s="342" t="s">
        <v>90</v>
      </c>
      <c r="K57" s="342"/>
      <c r="L57" s="342"/>
      <c r="M57" s="342"/>
      <c r="N57" s="342"/>
      <c r="O57" s="342"/>
      <c r="P57" s="342"/>
      <c r="Q57" s="342"/>
      <c r="R57" s="342"/>
      <c r="S57" s="342"/>
      <c r="T57" s="342"/>
      <c r="U57" s="342"/>
      <c r="V57" s="342"/>
      <c r="W57" s="342"/>
      <c r="X57" s="342"/>
      <c r="Y57" s="342"/>
      <c r="Z57" s="342"/>
      <c r="AA57" s="342"/>
      <c r="AB57" s="342"/>
      <c r="AC57" s="342"/>
      <c r="AD57" s="342"/>
      <c r="AE57" s="342"/>
      <c r="AF57" s="342"/>
      <c r="AG57" s="343">
        <f>'D.1.1. - Architektonicko-...'!J30</f>
        <v>0</v>
      </c>
      <c r="AH57" s="344"/>
      <c r="AI57" s="344"/>
      <c r="AJ57" s="344"/>
      <c r="AK57" s="344"/>
      <c r="AL57" s="344"/>
      <c r="AM57" s="344"/>
      <c r="AN57" s="343">
        <f t="shared" si="0"/>
        <v>0</v>
      </c>
      <c r="AO57" s="344"/>
      <c r="AP57" s="344"/>
      <c r="AQ57" s="91" t="s">
        <v>83</v>
      </c>
      <c r="AR57" s="92"/>
      <c r="AS57" s="93">
        <v>0</v>
      </c>
      <c r="AT57" s="94">
        <f t="shared" si="1"/>
        <v>0</v>
      </c>
      <c r="AU57" s="95">
        <f>'D.1.1. - Architektonicko-...'!P94</f>
        <v>0</v>
      </c>
      <c r="AV57" s="94">
        <f>'D.1.1. - Architektonicko-...'!J33</f>
        <v>0</v>
      </c>
      <c r="AW57" s="94">
        <f>'D.1.1. - Architektonicko-...'!J34</f>
        <v>0</v>
      </c>
      <c r="AX57" s="94">
        <f>'D.1.1. - Architektonicko-...'!J35</f>
        <v>0</v>
      </c>
      <c r="AY57" s="94">
        <f>'D.1.1. - Architektonicko-...'!J36</f>
        <v>0</v>
      </c>
      <c r="AZ57" s="94">
        <f>'D.1.1. - Architektonicko-...'!F33</f>
        <v>0</v>
      </c>
      <c r="BA57" s="94">
        <f>'D.1.1. - Architektonicko-...'!F34</f>
        <v>0</v>
      </c>
      <c r="BB57" s="94">
        <f>'D.1.1. - Architektonicko-...'!F35</f>
        <v>0</v>
      </c>
      <c r="BC57" s="94">
        <f>'D.1.1. - Architektonicko-...'!F36</f>
        <v>0</v>
      </c>
      <c r="BD57" s="96">
        <f>'D.1.1. - Architektonicko-...'!F37</f>
        <v>0</v>
      </c>
      <c r="BT57" s="97" t="s">
        <v>21</v>
      </c>
      <c r="BV57" s="97" t="s">
        <v>80</v>
      </c>
      <c r="BW57" s="97" t="s">
        <v>91</v>
      </c>
      <c r="BX57" s="97" t="s">
        <v>5</v>
      </c>
      <c r="CL57" s="97" t="s">
        <v>32</v>
      </c>
      <c r="CM57" s="97" t="s">
        <v>88</v>
      </c>
    </row>
    <row r="58" spans="1:91" s="7" customFormat="1" ht="16.5" customHeight="1">
      <c r="A58" s="87" t="s">
        <v>82</v>
      </c>
      <c r="B58" s="88"/>
      <c r="C58" s="89"/>
      <c r="D58" s="342" t="s">
        <v>92</v>
      </c>
      <c r="E58" s="342"/>
      <c r="F58" s="342"/>
      <c r="G58" s="342"/>
      <c r="H58" s="342"/>
      <c r="I58" s="90"/>
      <c r="J58" s="342" t="s">
        <v>93</v>
      </c>
      <c r="K58" s="342"/>
      <c r="L58" s="342"/>
      <c r="M58" s="342"/>
      <c r="N58" s="342"/>
      <c r="O58" s="342"/>
      <c r="P58" s="342"/>
      <c r="Q58" s="342"/>
      <c r="R58" s="342"/>
      <c r="S58" s="342"/>
      <c r="T58" s="342"/>
      <c r="U58" s="342"/>
      <c r="V58" s="342"/>
      <c r="W58" s="342"/>
      <c r="X58" s="342"/>
      <c r="Y58" s="342"/>
      <c r="Z58" s="342"/>
      <c r="AA58" s="342"/>
      <c r="AB58" s="342"/>
      <c r="AC58" s="342"/>
      <c r="AD58" s="342"/>
      <c r="AE58" s="342"/>
      <c r="AF58" s="342"/>
      <c r="AG58" s="343">
        <f>'D.1.4.1 - Oprava vytápění '!J30</f>
        <v>0</v>
      </c>
      <c r="AH58" s="344"/>
      <c r="AI58" s="344"/>
      <c r="AJ58" s="344"/>
      <c r="AK58" s="344"/>
      <c r="AL58" s="344"/>
      <c r="AM58" s="344"/>
      <c r="AN58" s="343">
        <f t="shared" si="0"/>
        <v>0</v>
      </c>
      <c r="AO58" s="344"/>
      <c r="AP58" s="344"/>
      <c r="AQ58" s="91" t="s">
        <v>83</v>
      </c>
      <c r="AR58" s="92"/>
      <c r="AS58" s="93">
        <v>0</v>
      </c>
      <c r="AT58" s="94">
        <f t="shared" si="1"/>
        <v>0</v>
      </c>
      <c r="AU58" s="95">
        <f>'D.1.4.1 - Oprava vytápění '!P89</f>
        <v>0</v>
      </c>
      <c r="AV58" s="94">
        <f>'D.1.4.1 - Oprava vytápění '!J33</f>
        <v>0</v>
      </c>
      <c r="AW58" s="94">
        <f>'D.1.4.1 - Oprava vytápění '!J34</f>
        <v>0</v>
      </c>
      <c r="AX58" s="94">
        <f>'D.1.4.1 - Oprava vytápění '!J35</f>
        <v>0</v>
      </c>
      <c r="AY58" s="94">
        <f>'D.1.4.1 - Oprava vytápění '!J36</f>
        <v>0</v>
      </c>
      <c r="AZ58" s="94">
        <f>'D.1.4.1 - Oprava vytápění '!F33</f>
        <v>0</v>
      </c>
      <c r="BA58" s="94">
        <f>'D.1.4.1 - Oprava vytápění '!F34</f>
        <v>0</v>
      </c>
      <c r="BB58" s="94">
        <f>'D.1.4.1 - Oprava vytápění '!F35</f>
        <v>0</v>
      </c>
      <c r="BC58" s="94">
        <f>'D.1.4.1 - Oprava vytápění '!F36</f>
        <v>0</v>
      </c>
      <c r="BD58" s="96">
        <f>'D.1.4.1 - Oprava vytápění '!F37</f>
        <v>0</v>
      </c>
      <c r="BT58" s="97" t="s">
        <v>21</v>
      </c>
      <c r="BV58" s="97" t="s">
        <v>80</v>
      </c>
      <c r="BW58" s="97" t="s">
        <v>94</v>
      </c>
      <c r="BX58" s="97" t="s">
        <v>5</v>
      </c>
      <c r="CL58" s="97" t="s">
        <v>32</v>
      </c>
      <c r="CM58" s="97" t="s">
        <v>88</v>
      </c>
    </row>
    <row r="59" spans="1:91" s="7" customFormat="1" ht="16.5" customHeight="1">
      <c r="A59" s="87" t="s">
        <v>82</v>
      </c>
      <c r="B59" s="88"/>
      <c r="C59" s="89"/>
      <c r="D59" s="342" t="s">
        <v>95</v>
      </c>
      <c r="E59" s="342"/>
      <c r="F59" s="342"/>
      <c r="G59" s="342"/>
      <c r="H59" s="342"/>
      <c r="I59" s="90"/>
      <c r="J59" s="342" t="s">
        <v>96</v>
      </c>
      <c r="K59" s="342"/>
      <c r="L59" s="342"/>
      <c r="M59" s="342"/>
      <c r="N59" s="342"/>
      <c r="O59" s="342"/>
      <c r="P59" s="342"/>
      <c r="Q59" s="342"/>
      <c r="R59" s="342"/>
      <c r="S59" s="342"/>
      <c r="T59" s="342"/>
      <c r="U59" s="342"/>
      <c r="V59" s="342"/>
      <c r="W59" s="342"/>
      <c r="X59" s="342"/>
      <c r="Y59" s="342"/>
      <c r="Z59" s="342"/>
      <c r="AA59" s="342"/>
      <c r="AB59" s="342"/>
      <c r="AC59" s="342"/>
      <c r="AD59" s="342"/>
      <c r="AE59" s="342"/>
      <c r="AF59" s="342"/>
      <c r="AG59" s="343">
        <f>'D.1.4.3 - Opravy elektroi...'!J30</f>
        <v>0</v>
      </c>
      <c r="AH59" s="344"/>
      <c r="AI59" s="344"/>
      <c r="AJ59" s="344"/>
      <c r="AK59" s="344"/>
      <c r="AL59" s="344"/>
      <c r="AM59" s="344"/>
      <c r="AN59" s="343">
        <f t="shared" si="0"/>
        <v>0</v>
      </c>
      <c r="AO59" s="344"/>
      <c r="AP59" s="344"/>
      <c r="AQ59" s="91" t="s">
        <v>83</v>
      </c>
      <c r="AR59" s="92"/>
      <c r="AS59" s="98">
        <v>0</v>
      </c>
      <c r="AT59" s="99">
        <f t="shared" si="1"/>
        <v>0</v>
      </c>
      <c r="AU59" s="100">
        <f>'D.1.4.3 - Opravy elektroi...'!P81</f>
        <v>0</v>
      </c>
      <c r="AV59" s="99">
        <f>'D.1.4.3 - Opravy elektroi...'!J33</f>
        <v>0</v>
      </c>
      <c r="AW59" s="99">
        <f>'D.1.4.3 - Opravy elektroi...'!J34</f>
        <v>0</v>
      </c>
      <c r="AX59" s="99">
        <f>'D.1.4.3 - Opravy elektroi...'!J35</f>
        <v>0</v>
      </c>
      <c r="AY59" s="99">
        <f>'D.1.4.3 - Opravy elektroi...'!J36</f>
        <v>0</v>
      </c>
      <c r="AZ59" s="99">
        <f>'D.1.4.3 - Opravy elektroi...'!F33</f>
        <v>0</v>
      </c>
      <c r="BA59" s="99">
        <f>'D.1.4.3 - Opravy elektroi...'!F34</f>
        <v>0</v>
      </c>
      <c r="BB59" s="99">
        <f>'D.1.4.3 - Opravy elektroi...'!F35</f>
        <v>0</v>
      </c>
      <c r="BC59" s="99">
        <f>'D.1.4.3 - Opravy elektroi...'!F36</f>
        <v>0</v>
      </c>
      <c r="BD59" s="101">
        <f>'D.1.4.3 - Opravy elektroi...'!F37</f>
        <v>0</v>
      </c>
      <c r="BT59" s="97" t="s">
        <v>21</v>
      </c>
      <c r="BV59" s="97" t="s">
        <v>80</v>
      </c>
      <c r="BW59" s="97" t="s">
        <v>97</v>
      </c>
      <c r="BX59" s="97" t="s">
        <v>5</v>
      </c>
      <c r="CL59" s="97" t="s">
        <v>32</v>
      </c>
      <c r="CM59" s="97" t="s">
        <v>88</v>
      </c>
    </row>
    <row r="60" spans="1:91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pans="1:91" s="2" customFormat="1" ht="6.95" customHeight="1">
      <c r="A61" s="36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algorithmName="SHA-512" hashValue="JRFhbGEuuFVGsoRwPayAvmj8bfQIwBHhqOvMqZirnDIVw51KZtfwMO9AawAjMHssCQX3+F3WQ6HBMwLQrLau+g==" saltValue="IW0tZz2loOhnExpW7KGOzXhyrj5fC9Auxt1qvA1OzKCH642CCLkPy26A17wVGw8NzBJX75b2PYG+BRZ9taeWDw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210122 - Oprava sociálníh...'!C2" display="/"/>
    <hyperlink ref="A56" location="'D.1.4.2 - Zdravotechnické...'!C2" display="/"/>
    <hyperlink ref="A57" location="'D.1.1. - Architektonicko-...'!C2" display="/"/>
    <hyperlink ref="A58" location="'D.1.4.1 - Oprava vytápění '!C2" display="/"/>
    <hyperlink ref="A59" location="'D.1.4.3 - Opravy elektroi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88</v>
      </c>
    </row>
    <row r="4" spans="1:46" s="1" customFormat="1" ht="24.95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2" customFormat="1" ht="12" customHeight="1">
      <c r="A6" s="36"/>
      <c r="B6" s="41"/>
      <c r="C6" s="36"/>
      <c r="D6" s="106" t="s">
        <v>16</v>
      </c>
      <c r="E6" s="36"/>
      <c r="F6" s="36"/>
      <c r="G6" s="36"/>
      <c r="H6" s="36"/>
      <c r="I6" s="36"/>
      <c r="J6" s="36"/>
      <c r="K6" s="36"/>
      <c r="L6" s="107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pans="1:46" s="2" customFormat="1" ht="16.5" customHeight="1">
      <c r="A7" s="36"/>
      <c r="B7" s="41"/>
      <c r="C7" s="36"/>
      <c r="D7" s="36"/>
      <c r="E7" s="367" t="s">
        <v>17</v>
      </c>
      <c r="F7" s="368"/>
      <c r="G7" s="368"/>
      <c r="H7" s="368"/>
      <c r="I7" s="36"/>
      <c r="J7" s="36"/>
      <c r="K7" s="36"/>
      <c r="L7" s="107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pans="1:46" s="2" customFormat="1" ht="11.25">
      <c r="A8" s="36"/>
      <c r="B8" s="41"/>
      <c r="C8" s="36"/>
      <c r="D8" s="36"/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2" customHeight="1">
      <c r="A9" s="36"/>
      <c r="B9" s="41"/>
      <c r="C9" s="36"/>
      <c r="D9" s="106" t="s">
        <v>18</v>
      </c>
      <c r="E9" s="36"/>
      <c r="F9" s="108" t="s">
        <v>19</v>
      </c>
      <c r="G9" s="36"/>
      <c r="H9" s="36"/>
      <c r="I9" s="106" t="s">
        <v>20</v>
      </c>
      <c r="J9" s="108" t="s">
        <v>21</v>
      </c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06" t="s">
        <v>22</v>
      </c>
      <c r="E10" s="36"/>
      <c r="F10" s="108" t="s">
        <v>23</v>
      </c>
      <c r="G10" s="36"/>
      <c r="H10" s="36"/>
      <c r="I10" s="106" t="s">
        <v>24</v>
      </c>
      <c r="J10" s="109" t="str">
        <f>'Rekapitulace stavby'!AN8</f>
        <v>25. 1. 2022</v>
      </c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21.75" customHeight="1">
      <c r="A11" s="36"/>
      <c r="B11" s="41"/>
      <c r="C11" s="36"/>
      <c r="D11" s="110" t="s">
        <v>26</v>
      </c>
      <c r="E11" s="36"/>
      <c r="F11" s="111" t="s">
        <v>27</v>
      </c>
      <c r="G11" s="36"/>
      <c r="H11" s="36"/>
      <c r="I11" s="110" t="s">
        <v>28</v>
      </c>
      <c r="J11" s="111" t="s">
        <v>29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6" t="s">
        <v>30</v>
      </c>
      <c r="E12" s="36"/>
      <c r="F12" s="36"/>
      <c r="G12" s="36"/>
      <c r="H12" s="36"/>
      <c r="I12" s="106" t="s">
        <v>31</v>
      </c>
      <c r="J12" s="108" t="str">
        <f>IF('Rekapitulace stavby'!AN10="","",'Rekapitulace stavby'!AN10)</f>
        <v/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8" customHeight="1">
      <c r="A13" s="36"/>
      <c r="B13" s="41"/>
      <c r="C13" s="36"/>
      <c r="D13" s="36"/>
      <c r="E13" s="108" t="str">
        <f>IF('Rekapitulace stavby'!E11="","",'Rekapitulace stavby'!E11)</f>
        <v xml:space="preserve"> </v>
      </c>
      <c r="F13" s="36"/>
      <c r="G13" s="36"/>
      <c r="H13" s="36"/>
      <c r="I13" s="106" t="s">
        <v>34</v>
      </c>
      <c r="J13" s="108" t="str">
        <f>IF('Rekapitulace stavby'!AN11="","",'Rekapitulace stavby'!AN11)</f>
        <v/>
      </c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6.95" customHeight="1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06" t="s">
        <v>35</v>
      </c>
      <c r="E15" s="36"/>
      <c r="F15" s="36"/>
      <c r="G15" s="36"/>
      <c r="H15" s="36"/>
      <c r="I15" s="106" t="s">
        <v>31</v>
      </c>
      <c r="J15" s="31" t="str">
        <f>'Rekapitulace stavby'!AN13</f>
        <v>Vyplň údaj</v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8" customHeight="1">
      <c r="A16" s="36"/>
      <c r="B16" s="41"/>
      <c r="C16" s="36"/>
      <c r="D16" s="36"/>
      <c r="E16" s="369" t="str">
        <f>'Rekapitulace stavby'!E14</f>
        <v>Vyplň údaj</v>
      </c>
      <c r="F16" s="370"/>
      <c r="G16" s="370"/>
      <c r="H16" s="370"/>
      <c r="I16" s="106" t="s">
        <v>34</v>
      </c>
      <c r="J16" s="31" t="str">
        <f>'Rekapitulace stavby'!AN14</f>
        <v>Vyplň údaj</v>
      </c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6.95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06" t="s">
        <v>37</v>
      </c>
      <c r="E18" s="36"/>
      <c r="F18" s="36"/>
      <c r="G18" s="36"/>
      <c r="H18" s="36"/>
      <c r="I18" s="106" t="s">
        <v>31</v>
      </c>
      <c r="J18" s="108" t="s">
        <v>32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8" t="s">
        <v>38</v>
      </c>
      <c r="F19" s="36"/>
      <c r="G19" s="36"/>
      <c r="H19" s="36"/>
      <c r="I19" s="106" t="s">
        <v>34</v>
      </c>
      <c r="J19" s="108" t="s">
        <v>32</v>
      </c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06" t="s">
        <v>40</v>
      </c>
      <c r="E21" s="36"/>
      <c r="F21" s="36"/>
      <c r="G21" s="36"/>
      <c r="H21" s="36"/>
      <c r="I21" s="106" t="s">
        <v>31</v>
      </c>
      <c r="J21" s="108" t="s">
        <v>41</v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108" t="s">
        <v>42</v>
      </c>
      <c r="F22" s="36"/>
      <c r="G22" s="36"/>
      <c r="H22" s="36"/>
      <c r="I22" s="106" t="s">
        <v>34</v>
      </c>
      <c r="J22" s="108" t="s">
        <v>32</v>
      </c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06" t="s">
        <v>43</v>
      </c>
      <c r="E24" s="36"/>
      <c r="F24" s="36"/>
      <c r="G24" s="36"/>
      <c r="H24" s="36"/>
      <c r="I24" s="36"/>
      <c r="J24" s="36"/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8" customFormat="1" ht="47.25" customHeight="1">
      <c r="A25" s="112"/>
      <c r="B25" s="113"/>
      <c r="C25" s="112"/>
      <c r="D25" s="112"/>
      <c r="E25" s="371" t="s">
        <v>44</v>
      </c>
      <c r="F25" s="371"/>
      <c r="G25" s="371"/>
      <c r="H25" s="371"/>
      <c r="I25" s="112"/>
      <c r="J25" s="112"/>
      <c r="K25" s="112"/>
      <c r="L25" s="114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115"/>
      <c r="E27" s="115"/>
      <c r="F27" s="115"/>
      <c r="G27" s="115"/>
      <c r="H27" s="115"/>
      <c r="I27" s="115"/>
      <c r="J27" s="115"/>
      <c r="K27" s="115"/>
      <c r="L27" s="107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25.35" customHeight="1">
      <c r="A28" s="36"/>
      <c r="B28" s="41"/>
      <c r="C28" s="36"/>
      <c r="D28" s="116" t="s">
        <v>45</v>
      </c>
      <c r="E28" s="36"/>
      <c r="F28" s="36"/>
      <c r="G28" s="36"/>
      <c r="H28" s="36"/>
      <c r="I28" s="36"/>
      <c r="J28" s="117">
        <f>ROUND(J79, 2)</f>
        <v>0</v>
      </c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4.45" customHeight="1">
      <c r="A30" s="36"/>
      <c r="B30" s="41"/>
      <c r="C30" s="36"/>
      <c r="D30" s="36"/>
      <c r="E30" s="36"/>
      <c r="F30" s="118" t="s">
        <v>47</v>
      </c>
      <c r="G30" s="36"/>
      <c r="H30" s="36"/>
      <c r="I30" s="118" t="s">
        <v>46</v>
      </c>
      <c r="J30" s="118" t="s">
        <v>48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14.45" customHeight="1">
      <c r="A31" s="36"/>
      <c r="B31" s="41"/>
      <c r="C31" s="36"/>
      <c r="D31" s="119" t="s">
        <v>49</v>
      </c>
      <c r="E31" s="106" t="s">
        <v>50</v>
      </c>
      <c r="F31" s="120">
        <f>ROUND((SUM(BE79:BE111)),  2)</f>
        <v>0</v>
      </c>
      <c r="G31" s="36"/>
      <c r="H31" s="36"/>
      <c r="I31" s="121">
        <v>0.21</v>
      </c>
      <c r="J31" s="120">
        <f>ROUND(((SUM(BE79:BE111))*I31),  2)</f>
        <v>0</v>
      </c>
      <c r="K31" s="36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106" t="s">
        <v>51</v>
      </c>
      <c r="F32" s="120">
        <f>ROUND((SUM(BF79:BF111)),  2)</f>
        <v>0</v>
      </c>
      <c r="G32" s="36"/>
      <c r="H32" s="36"/>
      <c r="I32" s="121">
        <v>0.15</v>
      </c>
      <c r="J32" s="120">
        <f>ROUND(((SUM(BF79:BF111))*I32),  2)</f>
        <v>0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hidden="1" customHeight="1">
      <c r="A33" s="36"/>
      <c r="B33" s="41"/>
      <c r="C33" s="36"/>
      <c r="D33" s="36"/>
      <c r="E33" s="106" t="s">
        <v>52</v>
      </c>
      <c r="F33" s="120">
        <f>ROUND((SUM(BG79:BG111)),  2)</f>
        <v>0</v>
      </c>
      <c r="G33" s="36"/>
      <c r="H33" s="36"/>
      <c r="I33" s="121">
        <v>0.21</v>
      </c>
      <c r="J33" s="120">
        <f>0</f>
        <v>0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hidden="1" customHeight="1">
      <c r="A34" s="36"/>
      <c r="B34" s="41"/>
      <c r="C34" s="36"/>
      <c r="D34" s="36"/>
      <c r="E34" s="106" t="s">
        <v>53</v>
      </c>
      <c r="F34" s="120">
        <f>ROUND((SUM(BH79:BH111)),  2)</f>
        <v>0</v>
      </c>
      <c r="G34" s="36"/>
      <c r="H34" s="36"/>
      <c r="I34" s="121">
        <v>0.15</v>
      </c>
      <c r="J34" s="120">
        <f>0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6" t="s">
        <v>54</v>
      </c>
      <c r="F35" s="120">
        <f>ROUND((SUM(BI79:BI111)),  2)</f>
        <v>0</v>
      </c>
      <c r="G35" s="36"/>
      <c r="H35" s="36"/>
      <c r="I35" s="121">
        <v>0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6.95" customHeight="1">
      <c r="A36" s="36"/>
      <c r="B36" s="41"/>
      <c r="C36" s="36"/>
      <c r="D36" s="36"/>
      <c r="E36" s="36"/>
      <c r="F36" s="36"/>
      <c r="G36" s="36"/>
      <c r="H36" s="36"/>
      <c r="I36" s="36"/>
      <c r="J36" s="36"/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25.35" customHeight="1">
      <c r="A37" s="36"/>
      <c r="B37" s="41"/>
      <c r="C37" s="122"/>
      <c r="D37" s="123" t="s">
        <v>55</v>
      </c>
      <c r="E37" s="124"/>
      <c r="F37" s="124"/>
      <c r="G37" s="125" t="s">
        <v>56</v>
      </c>
      <c r="H37" s="126" t="s">
        <v>57</v>
      </c>
      <c r="I37" s="124"/>
      <c r="J37" s="127">
        <f>SUM(J28:J35)</f>
        <v>0</v>
      </c>
      <c r="K37" s="128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129"/>
      <c r="C38" s="130"/>
      <c r="D38" s="130"/>
      <c r="E38" s="130"/>
      <c r="F38" s="130"/>
      <c r="G38" s="130"/>
      <c r="H38" s="130"/>
      <c r="I38" s="130"/>
      <c r="J38" s="130"/>
      <c r="K38" s="130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pans="1:31" s="2" customFormat="1" ht="6.95" customHeight="1">
      <c r="A42" s="36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07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4.95" customHeight="1">
      <c r="A43" s="36"/>
      <c r="B43" s="37"/>
      <c r="C43" s="24" t="s">
        <v>99</v>
      </c>
      <c r="D43" s="38"/>
      <c r="E43" s="38"/>
      <c r="F43" s="38"/>
      <c r="G43" s="38"/>
      <c r="H43" s="38"/>
      <c r="I43" s="38"/>
      <c r="J43" s="38"/>
      <c r="K43" s="38"/>
      <c r="L43" s="107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6.95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16.5" customHeight="1">
      <c r="A46" s="36"/>
      <c r="B46" s="37"/>
      <c r="C46" s="38"/>
      <c r="D46" s="38"/>
      <c r="E46" s="327" t="str">
        <f>E7</f>
        <v>Oprava sociálního zařízení vč, rozvodů v ZŠ Provaznická 64, O-Hrabůvka</v>
      </c>
      <c r="F46" s="372"/>
      <c r="G46" s="372"/>
      <c r="H46" s="372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6.95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2" customHeight="1">
      <c r="A48" s="36"/>
      <c r="B48" s="37"/>
      <c r="C48" s="30" t="s">
        <v>22</v>
      </c>
      <c r="D48" s="38"/>
      <c r="E48" s="38"/>
      <c r="F48" s="28" t="str">
        <f>F10</f>
        <v>Ostrava-Hrabůvka</v>
      </c>
      <c r="G48" s="38"/>
      <c r="H48" s="38"/>
      <c r="I48" s="30" t="s">
        <v>24</v>
      </c>
      <c r="J48" s="61" t="str">
        <f>IF(J10="","",J10)</f>
        <v>25. 1. 2022</v>
      </c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6.95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5.2" customHeight="1">
      <c r="A50" s="36"/>
      <c r="B50" s="37"/>
      <c r="C50" s="30" t="s">
        <v>30</v>
      </c>
      <c r="D50" s="38"/>
      <c r="E50" s="38"/>
      <c r="F50" s="28" t="str">
        <f>E13</f>
        <v xml:space="preserve"> </v>
      </c>
      <c r="G50" s="38"/>
      <c r="H50" s="38"/>
      <c r="I50" s="30" t="s">
        <v>37</v>
      </c>
      <c r="J50" s="34" t="str">
        <f>E19</f>
        <v xml:space="preserve">Jorgos Jerakas </v>
      </c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15.2" customHeight="1">
      <c r="A51" s="36"/>
      <c r="B51" s="37"/>
      <c r="C51" s="30" t="s">
        <v>35</v>
      </c>
      <c r="D51" s="38"/>
      <c r="E51" s="38"/>
      <c r="F51" s="28" t="str">
        <f>IF(E16="","",E16)</f>
        <v>Vyplň údaj</v>
      </c>
      <c r="G51" s="38"/>
      <c r="H51" s="38"/>
      <c r="I51" s="30" t="s">
        <v>40</v>
      </c>
      <c r="J51" s="34" t="str">
        <f>E22</f>
        <v xml:space="preserve">Lenka Jerakasová </v>
      </c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0.35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29.25" customHeight="1">
      <c r="A53" s="36"/>
      <c r="B53" s="37"/>
      <c r="C53" s="133" t="s">
        <v>100</v>
      </c>
      <c r="D53" s="134"/>
      <c r="E53" s="134"/>
      <c r="F53" s="134"/>
      <c r="G53" s="134"/>
      <c r="H53" s="134"/>
      <c r="I53" s="134"/>
      <c r="J53" s="135" t="s">
        <v>101</v>
      </c>
      <c r="K53" s="134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0.35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2.9" customHeight="1">
      <c r="A55" s="36"/>
      <c r="B55" s="37"/>
      <c r="C55" s="136" t="s">
        <v>77</v>
      </c>
      <c r="D55" s="38"/>
      <c r="E55" s="38"/>
      <c r="F55" s="38"/>
      <c r="G55" s="38"/>
      <c r="H55" s="38"/>
      <c r="I55" s="38"/>
      <c r="J55" s="79">
        <f>J79</f>
        <v>0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8" t="s">
        <v>102</v>
      </c>
    </row>
    <row r="56" spans="1:47" s="9" customFormat="1" ht="24.95" customHeight="1">
      <c r="B56" s="137"/>
      <c r="C56" s="138"/>
      <c r="D56" s="139" t="s">
        <v>103</v>
      </c>
      <c r="E56" s="140"/>
      <c r="F56" s="140"/>
      <c r="G56" s="140"/>
      <c r="H56" s="140"/>
      <c r="I56" s="140"/>
      <c r="J56" s="141">
        <f>J80</f>
        <v>0</v>
      </c>
      <c r="K56" s="138"/>
      <c r="L56" s="142"/>
    </row>
    <row r="57" spans="1:47" s="10" customFormat="1" ht="19.899999999999999" customHeight="1">
      <c r="B57" s="143"/>
      <c r="C57" s="144"/>
      <c r="D57" s="145" t="s">
        <v>104</v>
      </c>
      <c r="E57" s="146"/>
      <c r="F57" s="146"/>
      <c r="G57" s="146"/>
      <c r="H57" s="146"/>
      <c r="I57" s="146"/>
      <c r="J57" s="147">
        <f>J81</f>
        <v>0</v>
      </c>
      <c r="K57" s="144"/>
      <c r="L57" s="148"/>
    </row>
    <row r="58" spans="1:47" s="10" customFormat="1" ht="19.899999999999999" customHeight="1">
      <c r="B58" s="143"/>
      <c r="C58" s="144"/>
      <c r="D58" s="145" t="s">
        <v>105</v>
      </c>
      <c r="E58" s="146"/>
      <c r="F58" s="146"/>
      <c r="G58" s="146"/>
      <c r="H58" s="146"/>
      <c r="I58" s="146"/>
      <c r="J58" s="147">
        <f>J84</f>
        <v>0</v>
      </c>
      <c r="K58" s="144"/>
      <c r="L58" s="148"/>
    </row>
    <row r="59" spans="1:47" s="10" customFormat="1" ht="19.899999999999999" customHeight="1">
      <c r="B59" s="143"/>
      <c r="C59" s="144"/>
      <c r="D59" s="145" t="s">
        <v>106</v>
      </c>
      <c r="E59" s="146"/>
      <c r="F59" s="146"/>
      <c r="G59" s="146"/>
      <c r="H59" s="146"/>
      <c r="I59" s="146"/>
      <c r="J59" s="147">
        <f>J86</f>
        <v>0</v>
      </c>
      <c r="K59" s="144"/>
      <c r="L59" s="148"/>
    </row>
    <row r="60" spans="1:47" s="10" customFormat="1" ht="19.899999999999999" customHeight="1">
      <c r="B60" s="143"/>
      <c r="C60" s="144"/>
      <c r="D60" s="145" t="s">
        <v>107</v>
      </c>
      <c r="E60" s="146"/>
      <c r="F60" s="146"/>
      <c r="G60" s="146"/>
      <c r="H60" s="146"/>
      <c r="I60" s="146"/>
      <c r="J60" s="147">
        <f>J105</f>
        <v>0</v>
      </c>
      <c r="K60" s="144"/>
      <c r="L60" s="148"/>
    </row>
    <row r="61" spans="1:47" s="10" customFormat="1" ht="19.899999999999999" customHeight="1">
      <c r="B61" s="143"/>
      <c r="C61" s="144"/>
      <c r="D61" s="145" t="s">
        <v>108</v>
      </c>
      <c r="E61" s="146"/>
      <c r="F61" s="146"/>
      <c r="G61" s="146"/>
      <c r="H61" s="146"/>
      <c r="I61" s="146"/>
      <c r="J61" s="147">
        <f>J110</f>
        <v>0</v>
      </c>
      <c r="K61" s="144"/>
      <c r="L61" s="148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7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5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7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63" s="2" customFormat="1" ht="6.95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7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24.95" customHeight="1">
      <c r="A68" s="36"/>
      <c r="B68" s="37"/>
      <c r="C68" s="24" t="s">
        <v>109</v>
      </c>
      <c r="D68" s="38"/>
      <c r="E68" s="38"/>
      <c r="F68" s="38"/>
      <c r="G68" s="38"/>
      <c r="H68" s="38"/>
      <c r="I68" s="38"/>
      <c r="J68" s="38"/>
      <c r="K68" s="38"/>
      <c r="L68" s="10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6.9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0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6.5" customHeight="1">
      <c r="A71" s="36"/>
      <c r="B71" s="37"/>
      <c r="C71" s="38"/>
      <c r="D71" s="38"/>
      <c r="E71" s="327" t="str">
        <f>E7</f>
        <v>Oprava sociálního zařízení vč, rozvodů v ZŠ Provaznická 64, O-Hrabůvka</v>
      </c>
      <c r="F71" s="372"/>
      <c r="G71" s="372"/>
      <c r="H71" s="372"/>
      <c r="I71" s="38"/>
      <c r="J71" s="38"/>
      <c r="K71" s="38"/>
      <c r="L71" s="10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12" customHeight="1">
      <c r="A73" s="36"/>
      <c r="B73" s="37"/>
      <c r="C73" s="30" t="s">
        <v>22</v>
      </c>
      <c r="D73" s="38"/>
      <c r="E73" s="38"/>
      <c r="F73" s="28" t="str">
        <f>F10</f>
        <v>Ostrava-Hrabůvka</v>
      </c>
      <c r="G73" s="38"/>
      <c r="H73" s="38"/>
      <c r="I73" s="30" t="s">
        <v>24</v>
      </c>
      <c r="J73" s="61" t="str">
        <f>IF(J10="","",J10)</f>
        <v>25. 1. 2022</v>
      </c>
      <c r="K73" s="38"/>
      <c r="L73" s="10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15.2" customHeight="1">
      <c r="A75" s="36"/>
      <c r="B75" s="37"/>
      <c r="C75" s="30" t="s">
        <v>30</v>
      </c>
      <c r="D75" s="38"/>
      <c r="E75" s="38"/>
      <c r="F75" s="28" t="str">
        <f>E13</f>
        <v xml:space="preserve"> </v>
      </c>
      <c r="G75" s="38"/>
      <c r="H75" s="38"/>
      <c r="I75" s="30" t="s">
        <v>37</v>
      </c>
      <c r="J75" s="34" t="str">
        <f>E19</f>
        <v xml:space="preserve">Jorgos Jerakas </v>
      </c>
      <c r="K75" s="38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15.2" customHeight="1">
      <c r="A76" s="36"/>
      <c r="B76" s="37"/>
      <c r="C76" s="30" t="s">
        <v>35</v>
      </c>
      <c r="D76" s="38"/>
      <c r="E76" s="38"/>
      <c r="F76" s="28" t="str">
        <f>IF(E16="","",E16)</f>
        <v>Vyplň údaj</v>
      </c>
      <c r="G76" s="38"/>
      <c r="H76" s="38"/>
      <c r="I76" s="30" t="s">
        <v>40</v>
      </c>
      <c r="J76" s="34" t="str">
        <f>E22</f>
        <v xml:space="preserve">Lenka Jerakasová </v>
      </c>
      <c r="K76" s="38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0.3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11" customFormat="1" ht="29.25" customHeight="1">
      <c r="A78" s="149"/>
      <c r="B78" s="150"/>
      <c r="C78" s="151" t="s">
        <v>110</v>
      </c>
      <c r="D78" s="152" t="s">
        <v>64</v>
      </c>
      <c r="E78" s="152" t="s">
        <v>60</v>
      </c>
      <c r="F78" s="152" t="s">
        <v>61</v>
      </c>
      <c r="G78" s="152" t="s">
        <v>111</v>
      </c>
      <c r="H78" s="152" t="s">
        <v>112</v>
      </c>
      <c r="I78" s="152" t="s">
        <v>113</v>
      </c>
      <c r="J78" s="152" t="s">
        <v>101</v>
      </c>
      <c r="K78" s="153" t="s">
        <v>114</v>
      </c>
      <c r="L78" s="154"/>
      <c r="M78" s="70" t="s">
        <v>32</v>
      </c>
      <c r="N78" s="71" t="s">
        <v>49</v>
      </c>
      <c r="O78" s="71" t="s">
        <v>115</v>
      </c>
      <c r="P78" s="71" t="s">
        <v>116</v>
      </c>
      <c r="Q78" s="71" t="s">
        <v>117</v>
      </c>
      <c r="R78" s="71" t="s">
        <v>118</v>
      </c>
      <c r="S78" s="71" t="s">
        <v>119</v>
      </c>
      <c r="T78" s="72" t="s">
        <v>120</v>
      </c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</row>
    <row r="79" spans="1:63" s="2" customFormat="1" ht="22.9" customHeight="1">
      <c r="A79" s="36"/>
      <c r="B79" s="37"/>
      <c r="C79" s="77" t="s">
        <v>121</v>
      </c>
      <c r="D79" s="38"/>
      <c r="E79" s="38"/>
      <c r="F79" s="38"/>
      <c r="G79" s="38"/>
      <c r="H79" s="38"/>
      <c r="I79" s="38"/>
      <c r="J79" s="155">
        <f>BK79</f>
        <v>0</v>
      </c>
      <c r="K79" s="38"/>
      <c r="L79" s="41"/>
      <c r="M79" s="73"/>
      <c r="N79" s="156"/>
      <c r="O79" s="74"/>
      <c r="P79" s="157">
        <f>P80</f>
        <v>0</v>
      </c>
      <c r="Q79" s="74"/>
      <c r="R79" s="157">
        <f>R80</f>
        <v>0</v>
      </c>
      <c r="S79" s="74"/>
      <c r="T79" s="158">
        <f>T80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8" t="s">
        <v>78</v>
      </c>
      <c r="AU79" s="18" t="s">
        <v>102</v>
      </c>
      <c r="BK79" s="159">
        <f>BK80</f>
        <v>0</v>
      </c>
    </row>
    <row r="80" spans="1:63" s="12" customFormat="1" ht="25.9" customHeight="1">
      <c r="B80" s="160"/>
      <c r="C80" s="161"/>
      <c r="D80" s="162" t="s">
        <v>78</v>
      </c>
      <c r="E80" s="163" t="s">
        <v>122</v>
      </c>
      <c r="F80" s="163" t="s">
        <v>123</v>
      </c>
      <c r="G80" s="161"/>
      <c r="H80" s="161"/>
      <c r="I80" s="164"/>
      <c r="J80" s="165">
        <f>BK80</f>
        <v>0</v>
      </c>
      <c r="K80" s="161"/>
      <c r="L80" s="166"/>
      <c r="M80" s="167"/>
      <c r="N80" s="168"/>
      <c r="O80" s="168"/>
      <c r="P80" s="169">
        <f>P81+P84+P86+P105+P110</f>
        <v>0</v>
      </c>
      <c r="Q80" s="168"/>
      <c r="R80" s="169">
        <f>R81+R84+R86+R105+R110</f>
        <v>0</v>
      </c>
      <c r="S80" s="168"/>
      <c r="T80" s="170">
        <f>T81+T84+T86+T105+T110</f>
        <v>0</v>
      </c>
      <c r="AR80" s="171" t="s">
        <v>124</v>
      </c>
      <c r="AT80" s="172" t="s">
        <v>78</v>
      </c>
      <c r="AU80" s="172" t="s">
        <v>79</v>
      </c>
      <c r="AY80" s="171" t="s">
        <v>125</v>
      </c>
      <c r="BK80" s="173">
        <f>BK81+BK84+BK86+BK105+BK110</f>
        <v>0</v>
      </c>
    </row>
    <row r="81" spans="1:65" s="12" customFormat="1" ht="22.9" customHeight="1">
      <c r="B81" s="160"/>
      <c r="C81" s="161"/>
      <c r="D81" s="162" t="s">
        <v>78</v>
      </c>
      <c r="E81" s="174" t="s">
        <v>126</v>
      </c>
      <c r="F81" s="174" t="s">
        <v>127</v>
      </c>
      <c r="G81" s="161"/>
      <c r="H81" s="161"/>
      <c r="I81" s="164"/>
      <c r="J81" s="175">
        <f>BK81</f>
        <v>0</v>
      </c>
      <c r="K81" s="161"/>
      <c r="L81" s="166"/>
      <c r="M81" s="167"/>
      <c r="N81" s="168"/>
      <c r="O81" s="168"/>
      <c r="P81" s="169">
        <f>SUM(P82:P83)</f>
        <v>0</v>
      </c>
      <c r="Q81" s="168"/>
      <c r="R81" s="169">
        <f>SUM(R82:R83)</f>
        <v>0</v>
      </c>
      <c r="S81" s="168"/>
      <c r="T81" s="170">
        <f>SUM(T82:T83)</f>
        <v>0</v>
      </c>
      <c r="AR81" s="171" t="s">
        <v>124</v>
      </c>
      <c r="AT81" s="172" t="s">
        <v>78</v>
      </c>
      <c r="AU81" s="172" t="s">
        <v>21</v>
      </c>
      <c r="AY81" s="171" t="s">
        <v>125</v>
      </c>
      <c r="BK81" s="173">
        <f>SUM(BK82:BK83)</f>
        <v>0</v>
      </c>
    </row>
    <row r="82" spans="1:65" s="2" customFormat="1" ht="16.5" customHeight="1">
      <c r="A82" s="36"/>
      <c r="B82" s="37"/>
      <c r="C82" s="176" t="s">
        <v>21</v>
      </c>
      <c r="D82" s="176" t="s">
        <v>128</v>
      </c>
      <c r="E82" s="177" t="s">
        <v>129</v>
      </c>
      <c r="F82" s="178" t="s">
        <v>130</v>
      </c>
      <c r="G82" s="179" t="s">
        <v>131</v>
      </c>
      <c r="H82" s="180">
        <v>1</v>
      </c>
      <c r="I82" s="181"/>
      <c r="J82" s="182">
        <f>ROUND(I82*H82,2)</f>
        <v>0</v>
      </c>
      <c r="K82" s="178" t="s">
        <v>132</v>
      </c>
      <c r="L82" s="41"/>
      <c r="M82" s="183" t="s">
        <v>32</v>
      </c>
      <c r="N82" s="184" t="s">
        <v>50</v>
      </c>
      <c r="O82" s="66"/>
      <c r="P82" s="185">
        <f>O82*H82</f>
        <v>0</v>
      </c>
      <c r="Q82" s="185">
        <v>0</v>
      </c>
      <c r="R82" s="185">
        <f>Q82*H82</f>
        <v>0</v>
      </c>
      <c r="S82" s="185">
        <v>0</v>
      </c>
      <c r="T82" s="186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7" t="s">
        <v>133</v>
      </c>
      <c r="AT82" s="187" t="s">
        <v>128</v>
      </c>
      <c r="AU82" s="187" t="s">
        <v>88</v>
      </c>
      <c r="AY82" s="18" t="s">
        <v>125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8" t="s">
        <v>21</v>
      </c>
      <c r="BK82" s="188">
        <f>ROUND(I82*H82,2)</f>
        <v>0</v>
      </c>
      <c r="BL82" s="18" t="s">
        <v>133</v>
      </c>
      <c r="BM82" s="187" t="s">
        <v>134</v>
      </c>
    </row>
    <row r="83" spans="1:65" s="2" customFormat="1" ht="11.25">
      <c r="A83" s="36"/>
      <c r="B83" s="37"/>
      <c r="C83" s="38"/>
      <c r="D83" s="189" t="s">
        <v>135</v>
      </c>
      <c r="E83" s="38"/>
      <c r="F83" s="190" t="s">
        <v>136</v>
      </c>
      <c r="G83" s="38"/>
      <c r="H83" s="38"/>
      <c r="I83" s="191"/>
      <c r="J83" s="38"/>
      <c r="K83" s="38"/>
      <c r="L83" s="41"/>
      <c r="M83" s="192"/>
      <c r="N83" s="193"/>
      <c r="O83" s="66"/>
      <c r="P83" s="66"/>
      <c r="Q83" s="66"/>
      <c r="R83" s="66"/>
      <c r="S83" s="66"/>
      <c r="T83" s="67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8" t="s">
        <v>135</v>
      </c>
      <c r="AU83" s="18" t="s">
        <v>88</v>
      </c>
    </row>
    <row r="84" spans="1:65" s="12" customFormat="1" ht="22.9" customHeight="1">
      <c r="B84" s="160"/>
      <c r="C84" s="161"/>
      <c r="D84" s="162" t="s">
        <v>78</v>
      </c>
      <c r="E84" s="174" t="s">
        <v>137</v>
      </c>
      <c r="F84" s="174" t="s">
        <v>138</v>
      </c>
      <c r="G84" s="161"/>
      <c r="H84" s="161"/>
      <c r="I84" s="164"/>
      <c r="J84" s="175">
        <f>BK84</f>
        <v>0</v>
      </c>
      <c r="K84" s="161"/>
      <c r="L84" s="166"/>
      <c r="M84" s="167"/>
      <c r="N84" s="168"/>
      <c r="O84" s="168"/>
      <c r="P84" s="169">
        <f>P85</f>
        <v>0</v>
      </c>
      <c r="Q84" s="168"/>
      <c r="R84" s="169">
        <f>R85</f>
        <v>0</v>
      </c>
      <c r="S84" s="168"/>
      <c r="T84" s="170">
        <f>T85</f>
        <v>0</v>
      </c>
      <c r="AR84" s="171" t="s">
        <v>124</v>
      </c>
      <c r="AT84" s="172" t="s">
        <v>78</v>
      </c>
      <c r="AU84" s="172" t="s">
        <v>21</v>
      </c>
      <c r="AY84" s="171" t="s">
        <v>125</v>
      </c>
      <c r="BK84" s="173">
        <f>BK85</f>
        <v>0</v>
      </c>
    </row>
    <row r="85" spans="1:65" s="2" customFormat="1" ht="16.5" customHeight="1">
      <c r="A85" s="36"/>
      <c r="B85" s="37"/>
      <c r="C85" s="176" t="s">
        <v>88</v>
      </c>
      <c r="D85" s="176" t="s">
        <v>128</v>
      </c>
      <c r="E85" s="177" t="s">
        <v>139</v>
      </c>
      <c r="F85" s="178" t="s">
        <v>138</v>
      </c>
      <c r="G85" s="179" t="s">
        <v>140</v>
      </c>
      <c r="H85" s="194"/>
      <c r="I85" s="181"/>
      <c r="J85" s="182">
        <f>ROUND(I85*H85,2)</f>
        <v>0</v>
      </c>
      <c r="K85" s="178" t="s">
        <v>141</v>
      </c>
      <c r="L85" s="41"/>
      <c r="M85" s="183" t="s">
        <v>32</v>
      </c>
      <c r="N85" s="184" t="s">
        <v>50</v>
      </c>
      <c r="O85" s="66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7" t="s">
        <v>133</v>
      </c>
      <c r="AT85" s="187" t="s">
        <v>128</v>
      </c>
      <c r="AU85" s="187" t="s">
        <v>88</v>
      </c>
      <c r="AY85" s="18" t="s">
        <v>125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8" t="s">
        <v>21</v>
      </c>
      <c r="BK85" s="188">
        <f>ROUND(I85*H85,2)</f>
        <v>0</v>
      </c>
      <c r="BL85" s="18" t="s">
        <v>133</v>
      </c>
      <c r="BM85" s="187" t="s">
        <v>142</v>
      </c>
    </row>
    <row r="86" spans="1:65" s="12" customFormat="1" ht="22.9" customHeight="1">
      <c r="B86" s="160"/>
      <c r="C86" s="161"/>
      <c r="D86" s="162" t="s">
        <v>78</v>
      </c>
      <c r="E86" s="174" t="s">
        <v>143</v>
      </c>
      <c r="F86" s="174" t="s">
        <v>144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SUM(P87:P104)</f>
        <v>0</v>
      </c>
      <c r="Q86" s="168"/>
      <c r="R86" s="169">
        <f>SUM(R87:R104)</f>
        <v>0</v>
      </c>
      <c r="S86" s="168"/>
      <c r="T86" s="170">
        <f>SUM(T87:T104)</f>
        <v>0</v>
      </c>
      <c r="AR86" s="171" t="s">
        <v>124</v>
      </c>
      <c r="AT86" s="172" t="s">
        <v>78</v>
      </c>
      <c r="AU86" s="172" t="s">
        <v>21</v>
      </c>
      <c r="AY86" s="171" t="s">
        <v>125</v>
      </c>
      <c r="BK86" s="173">
        <f>SUM(BK87:BK104)</f>
        <v>0</v>
      </c>
    </row>
    <row r="87" spans="1:65" s="2" customFormat="1" ht="16.5" customHeight="1">
      <c r="A87" s="36"/>
      <c r="B87" s="37"/>
      <c r="C87" s="176" t="s">
        <v>145</v>
      </c>
      <c r="D87" s="176" t="s">
        <v>128</v>
      </c>
      <c r="E87" s="177" t="s">
        <v>146</v>
      </c>
      <c r="F87" s="178" t="s">
        <v>147</v>
      </c>
      <c r="G87" s="179" t="s">
        <v>131</v>
      </c>
      <c r="H87" s="180">
        <v>1</v>
      </c>
      <c r="I87" s="181"/>
      <c r="J87" s="182">
        <f>ROUND(I87*H87,2)</f>
        <v>0</v>
      </c>
      <c r="K87" s="178" t="s">
        <v>132</v>
      </c>
      <c r="L87" s="41"/>
      <c r="M87" s="183" t="s">
        <v>32</v>
      </c>
      <c r="N87" s="184" t="s">
        <v>50</v>
      </c>
      <c r="O87" s="66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133</v>
      </c>
      <c r="AT87" s="187" t="s">
        <v>128</v>
      </c>
      <c r="AU87" s="187" t="s">
        <v>88</v>
      </c>
      <c r="AY87" s="18" t="s">
        <v>125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8" t="s">
        <v>21</v>
      </c>
      <c r="BK87" s="188">
        <f>ROUND(I87*H87,2)</f>
        <v>0</v>
      </c>
      <c r="BL87" s="18" t="s">
        <v>133</v>
      </c>
      <c r="BM87" s="187" t="s">
        <v>148</v>
      </c>
    </row>
    <row r="88" spans="1:65" s="2" customFormat="1" ht="11.25">
      <c r="A88" s="36"/>
      <c r="B88" s="37"/>
      <c r="C88" s="38"/>
      <c r="D88" s="189" t="s">
        <v>135</v>
      </c>
      <c r="E88" s="38"/>
      <c r="F88" s="190" t="s">
        <v>149</v>
      </c>
      <c r="G88" s="38"/>
      <c r="H88" s="38"/>
      <c r="I88" s="191"/>
      <c r="J88" s="38"/>
      <c r="K88" s="38"/>
      <c r="L88" s="41"/>
      <c r="M88" s="192"/>
      <c r="N88" s="193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8" t="s">
        <v>135</v>
      </c>
      <c r="AU88" s="18" t="s">
        <v>88</v>
      </c>
    </row>
    <row r="89" spans="1:65" s="2" customFormat="1" ht="16.5" customHeight="1">
      <c r="A89" s="36"/>
      <c r="B89" s="37"/>
      <c r="C89" s="176" t="s">
        <v>150</v>
      </c>
      <c r="D89" s="176" t="s">
        <v>128</v>
      </c>
      <c r="E89" s="177" t="s">
        <v>151</v>
      </c>
      <c r="F89" s="178" t="s">
        <v>152</v>
      </c>
      <c r="G89" s="179" t="s">
        <v>131</v>
      </c>
      <c r="H89" s="180">
        <v>1</v>
      </c>
      <c r="I89" s="181"/>
      <c r="J89" s="182">
        <f>ROUND(I89*H89,2)</f>
        <v>0</v>
      </c>
      <c r="K89" s="178" t="s">
        <v>132</v>
      </c>
      <c r="L89" s="41"/>
      <c r="M89" s="183" t="s">
        <v>32</v>
      </c>
      <c r="N89" s="184" t="s">
        <v>50</v>
      </c>
      <c r="O89" s="66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7" t="s">
        <v>133</v>
      </c>
      <c r="AT89" s="187" t="s">
        <v>128</v>
      </c>
      <c r="AU89" s="187" t="s">
        <v>88</v>
      </c>
      <c r="AY89" s="18" t="s">
        <v>125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8" t="s">
        <v>21</v>
      </c>
      <c r="BK89" s="188">
        <f>ROUND(I89*H89,2)</f>
        <v>0</v>
      </c>
      <c r="BL89" s="18" t="s">
        <v>133</v>
      </c>
      <c r="BM89" s="187" t="s">
        <v>153</v>
      </c>
    </row>
    <row r="90" spans="1:65" s="2" customFormat="1" ht="11.25">
      <c r="A90" s="36"/>
      <c r="B90" s="37"/>
      <c r="C90" s="38"/>
      <c r="D90" s="189" t="s">
        <v>135</v>
      </c>
      <c r="E90" s="38"/>
      <c r="F90" s="190" t="s">
        <v>154</v>
      </c>
      <c r="G90" s="38"/>
      <c r="H90" s="38"/>
      <c r="I90" s="191"/>
      <c r="J90" s="38"/>
      <c r="K90" s="38"/>
      <c r="L90" s="41"/>
      <c r="M90" s="192"/>
      <c r="N90" s="193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8" t="s">
        <v>135</v>
      </c>
      <c r="AU90" s="18" t="s">
        <v>88</v>
      </c>
    </row>
    <row r="91" spans="1:65" s="2" customFormat="1" ht="16.5" customHeight="1">
      <c r="A91" s="36"/>
      <c r="B91" s="37"/>
      <c r="C91" s="176" t="s">
        <v>124</v>
      </c>
      <c r="D91" s="176" t="s">
        <v>128</v>
      </c>
      <c r="E91" s="177" t="s">
        <v>155</v>
      </c>
      <c r="F91" s="178" t="s">
        <v>156</v>
      </c>
      <c r="G91" s="179" t="s">
        <v>131</v>
      </c>
      <c r="H91" s="180">
        <v>1</v>
      </c>
      <c r="I91" s="181"/>
      <c r="J91" s="182">
        <f>ROUND(I91*H91,2)</f>
        <v>0</v>
      </c>
      <c r="K91" s="178" t="s">
        <v>132</v>
      </c>
      <c r="L91" s="41"/>
      <c r="M91" s="183" t="s">
        <v>32</v>
      </c>
      <c r="N91" s="184" t="s">
        <v>50</v>
      </c>
      <c r="O91" s="66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133</v>
      </c>
      <c r="AT91" s="187" t="s">
        <v>128</v>
      </c>
      <c r="AU91" s="187" t="s">
        <v>88</v>
      </c>
      <c r="AY91" s="18" t="s">
        <v>125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8" t="s">
        <v>21</v>
      </c>
      <c r="BK91" s="188">
        <f>ROUND(I91*H91,2)</f>
        <v>0</v>
      </c>
      <c r="BL91" s="18" t="s">
        <v>133</v>
      </c>
      <c r="BM91" s="187" t="s">
        <v>157</v>
      </c>
    </row>
    <row r="92" spans="1:65" s="2" customFormat="1" ht="11.25">
      <c r="A92" s="36"/>
      <c r="B92" s="37"/>
      <c r="C92" s="38"/>
      <c r="D92" s="189" t="s">
        <v>135</v>
      </c>
      <c r="E92" s="38"/>
      <c r="F92" s="190" t="s">
        <v>158</v>
      </c>
      <c r="G92" s="38"/>
      <c r="H92" s="38"/>
      <c r="I92" s="191"/>
      <c r="J92" s="38"/>
      <c r="K92" s="38"/>
      <c r="L92" s="41"/>
      <c r="M92" s="192"/>
      <c r="N92" s="193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8" t="s">
        <v>135</v>
      </c>
      <c r="AU92" s="18" t="s">
        <v>88</v>
      </c>
    </row>
    <row r="93" spans="1:65" s="2" customFormat="1" ht="16.5" customHeight="1">
      <c r="A93" s="36"/>
      <c r="B93" s="37"/>
      <c r="C93" s="176" t="s">
        <v>159</v>
      </c>
      <c r="D93" s="176" t="s">
        <v>128</v>
      </c>
      <c r="E93" s="177" t="s">
        <v>160</v>
      </c>
      <c r="F93" s="178" t="s">
        <v>161</v>
      </c>
      <c r="G93" s="179" t="s">
        <v>131</v>
      </c>
      <c r="H93" s="180">
        <v>1</v>
      </c>
      <c r="I93" s="181"/>
      <c r="J93" s="182">
        <f>ROUND(I93*H93,2)</f>
        <v>0</v>
      </c>
      <c r="K93" s="178" t="s">
        <v>132</v>
      </c>
      <c r="L93" s="41"/>
      <c r="M93" s="183" t="s">
        <v>32</v>
      </c>
      <c r="N93" s="184" t="s">
        <v>50</v>
      </c>
      <c r="O93" s="66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133</v>
      </c>
      <c r="AT93" s="187" t="s">
        <v>128</v>
      </c>
      <c r="AU93" s="187" t="s">
        <v>88</v>
      </c>
      <c r="AY93" s="18" t="s">
        <v>125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8" t="s">
        <v>21</v>
      </c>
      <c r="BK93" s="188">
        <f>ROUND(I93*H93,2)</f>
        <v>0</v>
      </c>
      <c r="BL93" s="18" t="s">
        <v>133</v>
      </c>
      <c r="BM93" s="187" t="s">
        <v>162</v>
      </c>
    </row>
    <row r="94" spans="1:65" s="2" customFormat="1" ht="11.25">
      <c r="A94" s="36"/>
      <c r="B94" s="37"/>
      <c r="C94" s="38"/>
      <c r="D94" s="189" t="s">
        <v>135</v>
      </c>
      <c r="E94" s="38"/>
      <c r="F94" s="190" t="s">
        <v>163</v>
      </c>
      <c r="G94" s="38"/>
      <c r="H94" s="38"/>
      <c r="I94" s="191"/>
      <c r="J94" s="38"/>
      <c r="K94" s="38"/>
      <c r="L94" s="41"/>
      <c r="M94" s="192"/>
      <c r="N94" s="193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8" t="s">
        <v>135</v>
      </c>
      <c r="AU94" s="18" t="s">
        <v>88</v>
      </c>
    </row>
    <row r="95" spans="1:65" s="2" customFormat="1" ht="16.5" customHeight="1">
      <c r="A95" s="36"/>
      <c r="B95" s="37"/>
      <c r="C95" s="176" t="s">
        <v>164</v>
      </c>
      <c r="D95" s="176" t="s">
        <v>128</v>
      </c>
      <c r="E95" s="177" t="s">
        <v>165</v>
      </c>
      <c r="F95" s="178" t="s">
        <v>166</v>
      </c>
      <c r="G95" s="179" t="s">
        <v>131</v>
      </c>
      <c r="H95" s="180">
        <v>1</v>
      </c>
      <c r="I95" s="181"/>
      <c r="J95" s="182">
        <f>ROUND(I95*H95,2)</f>
        <v>0</v>
      </c>
      <c r="K95" s="178" t="s">
        <v>132</v>
      </c>
      <c r="L95" s="41"/>
      <c r="M95" s="183" t="s">
        <v>32</v>
      </c>
      <c r="N95" s="184" t="s">
        <v>50</v>
      </c>
      <c r="O95" s="66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7" t="s">
        <v>133</v>
      </c>
      <c r="AT95" s="187" t="s">
        <v>128</v>
      </c>
      <c r="AU95" s="187" t="s">
        <v>88</v>
      </c>
      <c r="AY95" s="18" t="s">
        <v>125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8" t="s">
        <v>21</v>
      </c>
      <c r="BK95" s="188">
        <f>ROUND(I95*H95,2)</f>
        <v>0</v>
      </c>
      <c r="BL95" s="18" t="s">
        <v>133</v>
      </c>
      <c r="BM95" s="187" t="s">
        <v>167</v>
      </c>
    </row>
    <row r="96" spans="1:65" s="2" customFormat="1" ht="11.25">
      <c r="A96" s="36"/>
      <c r="B96" s="37"/>
      <c r="C96" s="38"/>
      <c r="D96" s="189" t="s">
        <v>135</v>
      </c>
      <c r="E96" s="38"/>
      <c r="F96" s="190" t="s">
        <v>168</v>
      </c>
      <c r="G96" s="38"/>
      <c r="H96" s="38"/>
      <c r="I96" s="191"/>
      <c r="J96" s="38"/>
      <c r="K96" s="38"/>
      <c r="L96" s="41"/>
      <c r="M96" s="192"/>
      <c r="N96" s="193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8" t="s">
        <v>135</v>
      </c>
      <c r="AU96" s="18" t="s">
        <v>88</v>
      </c>
    </row>
    <row r="97" spans="1:65" s="2" customFormat="1" ht="16.5" customHeight="1">
      <c r="A97" s="36"/>
      <c r="B97" s="37"/>
      <c r="C97" s="176" t="s">
        <v>169</v>
      </c>
      <c r="D97" s="176" t="s">
        <v>128</v>
      </c>
      <c r="E97" s="177" t="s">
        <v>170</v>
      </c>
      <c r="F97" s="178" t="s">
        <v>171</v>
      </c>
      <c r="G97" s="179" t="s">
        <v>131</v>
      </c>
      <c r="H97" s="180">
        <v>1</v>
      </c>
      <c r="I97" s="181"/>
      <c r="J97" s="182">
        <f>ROUND(I97*H97,2)</f>
        <v>0</v>
      </c>
      <c r="K97" s="178" t="s">
        <v>132</v>
      </c>
      <c r="L97" s="41"/>
      <c r="M97" s="183" t="s">
        <v>32</v>
      </c>
      <c r="N97" s="184" t="s">
        <v>50</v>
      </c>
      <c r="O97" s="66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133</v>
      </c>
      <c r="AT97" s="187" t="s">
        <v>128</v>
      </c>
      <c r="AU97" s="187" t="s">
        <v>88</v>
      </c>
      <c r="AY97" s="18" t="s">
        <v>125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8" t="s">
        <v>21</v>
      </c>
      <c r="BK97" s="188">
        <f>ROUND(I97*H97,2)</f>
        <v>0</v>
      </c>
      <c r="BL97" s="18" t="s">
        <v>133</v>
      </c>
      <c r="BM97" s="187" t="s">
        <v>172</v>
      </c>
    </row>
    <row r="98" spans="1:65" s="2" customFormat="1" ht="11.25">
      <c r="A98" s="36"/>
      <c r="B98" s="37"/>
      <c r="C98" s="38"/>
      <c r="D98" s="189" t="s">
        <v>135</v>
      </c>
      <c r="E98" s="38"/>
      <c r="F98" s="190" t="s">
        <v>173</v>
      </c>
      <c r="G98" s="38"/>
      <c r="H98" s="38"/>
      <c r="I98" s="191"/>
      <c r="J98" s="38"/>
      <c r="K98" s="38"/>
      <c r="L98" s="41"/>
      <c r="M98" s="192"/>
      <c r="N98" s="193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8" t="s">
        <v>135</v>
      </c>
      <c r="AU98" s="18" t="s">
        <v>88</v>
      </c>
    </row>
    <row r="99" spans="1:65" s="2" customFormat="1" ht="16.5" customHeight="1">
      <c r="A99" s="36"/>
      <c r="B99" s="37"/>
      <c r="C99" s="176" t="s">
        <v>174</v>
      </c>
      <c r="D99" s="176" t="s">
        <v>128</v>
      </c>
      <c r="E99" s="177" t="s">
        <v>175</v>
      </c>
      <c r="F99" s="178" t="s">
        <v>176</v>
      </c>
      <c r="G99" s="179" t="s">
        <v>131</v>
      </c>
      <c r="H99" s="180">
        <v>1</v>
      </c>
      <c r="I99" s="181"/>
      <c r="J99" s="182">
        <f>ROUND(I99*H99,2)</f>
        <v>0</v>
      </c>
      <c r="K99" s="178" t="s">
        <v>132</v>
      </c>
      <c r="L99" s="41"/>
      <c r="M99" s="183" t="s">
        <v>32</v>
      </c>
      <c r="N99" s="184" t="s">
        <v>50</v>
      </c>
      <c r="O99" s="66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133</v>
      </c>
      <c r="AT99" s="187" t="s">
        <v>128</v>
      </c>
      <c r="AU99" s="187" t="s">
        <v>88</v>
      </c>
      <c r="AY99" s="18" t="s">
        <v>125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8" t="s">
        <v>21</v>
      </c>
      <c r="BK99" s="188">
        <f>ROUND(I99*H99,2)</f>
        <v>0</v>
      </c>
      <c r="BL99" s="18" t="s">
        <v>133</v>
      </c>
      <c r="BM99" s="187" t="s">
        <v>177</v>
      </c>
    </row>
    <row r="100" spans="1:65" s="2" customFormat="1" ht="11.25">
      <c r="A100" s="36"/>
      <c r="B100" s="37"/>
      <c r="C100" s="38"/>
      <c r="D100" s="189" t="s">
        <v>135</v>
      </c>
      <c r="E100" s="38"/>
      <c r="F100" s="190" t="s">
        <v>178</v>
      </c>
      <c r="G100" s="38"/>
      <c r="H100" s="38"/>
      <c r="I100" s="191"/>
      <c r="J100" s="38"/>
      <c r="K100" s="38"/>
      <c r="L100" s="41"/>
      <c r="M100" s="192"/>
      <c r="N100" s="193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8" t="s">
        <v>135</v>
      </c>
      <c r="AU100" s="18" t="s">
        <v>88</v>
      </c>
    </row>
    <row r="101" spans="1:65" s="2" customFormat="1" ht="16.5" customHeight="1">
      <c r="A101" s="36"/>
      <c r="B101" s="37"/>
      <c r="C101" s="176" t="s">
        <v>179</v>
      </c>
      <c r="D101" s="176" t="s">
        <v>128</v>
      </c>
      <c r="E101" s="177" t="s">
        <v>180</v>
      </c>
      <c r="F101" s="178" t="s">
        <v>181</v>
      </c>
      <c r="G101" s="179" t="s">
        <v>131</v>
      </c>
      <c r="H101" s="180">
        <v>1</v>
      </c>
      <c r="I101" s="181"/>
      <c r="J101" s="182">
        <f>ROUND(I101*H101,2)</f>
        <v>0</v>
      </c>
      <c r="K101" s="178" t="s">
        <v>132</v>
      </c>
      <c r="L101" s="41"/>
      <c r="M101" s="183" t="s">
        <v>32</v>
      </c>
      <c r="N101" s="184" t="s">
        <v>50</v>
      </c>
      <c r="O101" s="66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7" t="s">
        <v>133</v>
      </c>
      <c r="AT101" s="187" t="s">
        <v>128</v>
      </c>
      <c r="AU101" s="187" t="s">
        <v>88</v>
      </c>
      <c r="AY101" s="18" t="s">
        <v>125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8" t="s">
        <v>21</v>
      </c>
      <c r="BK101" s="188">
        <f>ROUND(I101*H101,2)</f>
        <v>0</v>
      </c>
      <c r="BL101" s="18" t="s">
        <v>133</v>
      </c>
      <c r="BM101" s="187" t="s">
        <v>182</v>
      </c>
    </row>
    <row r="102" spans="1:65" s="2" customFormat="1" ht="11.25">
      <c r="A102" s="36"/>
      <c r="B102" s="37"/>
      <c r="C102" s="38"/>
      <c r="D102" s="189" t="s">
        <v>135</v>
      </c>
      <c r="E102" s="38"/>
      <c r="F102" s="190" t="s">
        <v>183</v>
      </c>
      <c r="G102" s="38"/>
      <c r="H102" s="38"/>
      <c r="I102" s="191"/>
      <c r="J102" s="38"/>
      <c r="K102" s="38"/>
      <c r="L102" s="41"/>
      <c r="M102" s="192"/>
      <c r="N102" s="193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8" t="s">
        <v>135</v>
      </c>
      <c r="AU102" s="18" t="s">
        <v>88</v>
      </c>
    </row>
    <row r="103" spans="1:65" s="2" customFormat="1" ht="21.75" customHeight="1">
      <c r="A103" s="36"/>
      <c r="B103" s="37"/>
      <c r="C103" s="176" t="s">
        <v>184</v>
      </c>
      <c r="D103" s="176" t="s">
        <v>128</v>
      </c>
      <c r="E103" s="177" t="s">
        <v>185</v>
      </c>
      <c r="F103" s="178" t="s">
        <v>186</v>
      </c>
      <c r="G103" s="179" t="s">
        <v>131</v>
      </c>
      <c r="H103" s="180">
        <v>1</v>
      </c>
      <c r="I103" s="181"/>
      <c r="J103" s="182">
        <f>ROUND(I103*H103,2)</f>
        <v>0</v>
      </c>
      <c r="K103" s="178" t="s">
        <v>132</v>
      </c>
      <c r="L103" s="41"/>
      <c r="M103" s="183" t="s">
        <v>32</v>
      </c>
      <c r="N103" s="184" t="s">
        <v>50</v>
      </c>
      <c r="O103" s="66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133</v>
      </c>
      <c r="AT103" s="187" t="s">
        <v>128</v>
      </c>
      <c r="AU103" s="187" t="s">
        <v>88</v>
      </c>
      <c r="AY103" s="18" t="s">
        <v>125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21</v>
      </c>
      <c r="BK103" s="188">
        <f>ROUND(I103*H103,2)</f>
        <v>0</v>
      </c>
      <c r="BL103" s="18" t="s">
        <v>133</v>
      </c>
      <c r="BM103" s="187" t="s">
        <v>187</v>
      </c>
    </row>
    <row r="104" spans="1:65" s="2" customFormat="1" ht="11.25">
      <c r="A104" s="36"/>
      <c r="B104" s="37"/>
      <c r="C104" s="38"/>
      <c r="D104" s="189" t="s">
        <v>135</v>
      </c>
      <c r="E104" s="38"/>
      <c r="F104" s="190" t="s">
        <v>188</v>
      </c>
      <c r="G104" s="38"/>
      <c r="H104" s="38"/>
      <c r="I104" s="191"/>
      <c r="J104" s="38"/>
      <c r="K104" s="38"/>
      <c r="L104" s="41"/>
      <c r="M104" s="192"/>
      <c r="N104" s="193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8" t="s">
        <v>135</v>
      </c>
      <c r="AU104" s="18" t="s">
        <v>88</v>
      </c>
    </row>
    <row r="105" spans="1:65" s="12" customFormat="1" ht="22.9" customHeight="1">
      <c r="B105" s="160"/>
      <c r="C105" s="161"/>
      <c r="D105" s="162" t="s">
        <v>78</v>
      </c>
      <c r="E105" s="174" t="s">
        <v>189</v>
      </c>
      <c r="F105" s="174" t="s">
        <v>190</v>
      </c>
      <c r="G105" s="161"/>
      <c r="H105" s="161"/>
      <c r="I105" s="164"/>
      <c r="J105" s="175">
        <f>BK105</f>
        <v>0</v>
      </c>
      <c r="K105" s="161"/>
      <c r="L105" s="166"/>
      <c r="M105" s="167"/>
      <c r="N105" s="168"/>
      <c r="O105" s="168"/>
      <c r="P105" s="169">
        <f>SUM(P106:P109)</f>
        <v>0</v>
      </c>
      <c r="Q105" s="168"/>
      <c r="R105" s="169">
        <f>SUM(R106:R109)</f>
        <v>0</v>
      </c>
      <c r="S105" s="168"/>
      <c r="T105" s="170">
        <f>SUM(T106:T109)</f>
        <v>0</v>
      </c>
      <c r="AR105" s="171" t="s">
        <v>124</v>
      </c>
      <c r="AT105" s="172" t="s">
        <v>78</v>
      </c>
      <c r="AU105" s="172" t="s">
        <v>21</v>
      </c>
      <c r="AY105" s="171" t="s">
        <v>125</v>
      </c>
      <c r="BK105" s="173">
        <f>SUM(BK106:BK109)</f>
        <v>0</v>
      </c>
    </row>
    <row r="106" spans="1:65" s="2" customFormat="1" ht="16.5" customHeight="1">
      <c r="A106" s="36"/>
      <c r="B106" s="37"/>
      <c r="C106" s="176" t="s">
        <v>191</v>
      </c>
      <c r="D106" s="176" t="s">
        <v>128</v>
      </c>
      <c r="E106" s="177" t="s">
        <v>192</v>
      </c>
      <c r="F106" s="178" t="s">
        <v>193</v>
      </c>
      <c r="G106" s="179" t="s">
        <v>131</v>
      </c>
      <c r="H106" s="180">
        <v>1</v>
      </c>
      <c r="I106" s="181"/>
      <c r="J106" s="182">
        <f>ROUND(I106*H106,2)</f>
        <v>0</v>
      </c>
      <c r="K106" s="178" t="s">
        <v>132</v>
      </c>
      <c r="L106" s="41"/>
      <c r="M106" s="183" t="s">
        <v>32</v>
      </c>
      <c r="N106" s="184" t="s">
        <v>50</v>
      </c>
      <c r="O106" s="66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133</v>
      </c>
      <c r="AT106" s="187" t="s">
        <v>128</v>
      </c>
      <c r="AU106" s="187" t="s">
        <v>88</v>
      </c>
      <c r="AY106" s="18" t="s">
        <v>125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21</v>
      </c>
      <c r="BK106" s="188">
        <f>ROUND(I106*H106,2)</f>
        <v>0</v>
      </c>
      <c r="BL106" s="18" t="s">
        <v>133</v>
      </c>
      <c r="BM106" s="187" t="s">
        <v>194</v>
      </c>
    </row>
    <row r="107" spans="1:65" s="2" customFormat="1" ht="11.25">
      <c r="A107" s="36"/>
      <c r="B107" s="37"/>
      <c r="C107" s="38"/>
      <c r="D107" s="189" t="s">
        <v>135</v>
      </c>
      <c r="E107" s="38"/>
      <c r="F107" s="190" t="s">
        <v>195</v>
      </c>
      <c r="G107" s="38"/>
      <c r="H107" s="38"/>
      <c r="I107" s="191"/>
      <c r="J107" s="38"/>
      <c r="K107" s="38"/>
      <c r="L107" s="41"/>
      <c r="M107" s="192"/>
      <c r="N107" s="193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8" t="s">
        <v>135</v>
      </c>
      <c r="AU107" s="18" t="s">
        <v>88</v>
      </c>
    </row>
    <row r="108" spans="1:65" s="2" customFormat="1" ht="16.5" customHeight="1">
      <c r="A108" s="36"/>
      <c r="B108" s="37"/>
      <c r="C108" s="176" t="s">
        <v>196</v>
      </c>
      <c r="D108" s="176" t="s">
        <v>128</v>
      </c>
      <c r="E108" s="177" t="s">
        <v>197</v>
      </c>
      <c r="F108" s="178" t="s">
        <v>198</v>
      </c>
      <c r="G108" s="179" t="s">
        <v>131</v>
      </c>
      <c r="H108" s="180">
        <v>1</v>
      </c>
      <c r="I108" s="181"/>
      <c r="J108" s="182">
        <f>ROUND(I108*H108,2)</f>
        <v>0</v>
      </c>
      <c r="K108" s="178" t="s">
        <v>132</v>
      </c>
      <c r="L108" s="41"/>
      <c r="M108" s="183" t="s">
        <v>32</v>
      </c>
      <c r="N108" s="184" t="s">
        <v>50</v>
      </c>
      <c r="O108" s="66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7" t="s">
        <v>133</v>
      </c>
      <c r="AT108" s="187" t="s">
        <v>128</v>
      </c>
      <c r="AU108" s="187" t="s">
        <v>88</v>
      </c>
      <c r="AY108" s="18" t="s">
        <v>125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8" t="s">
        <v>21</v>
      </c>
      <c r="BK108" s="188">
        <f>ROUND(I108*H108,2)</f>
        <v>0</v>
      </c>
      <c r="BL108" s="18" t="s">
        <v>133</v>
      </c>
      <c r="BM108" s="187" t="s">
        <v>199</v>
      </c>
    </row>
    <row r="109" spans="1:65" s="2" customFormat="1" ht="11.25">
      <c r="A109" s="36"/>
      <c r="B109" s="37"/>
      <c r="C109" s="38"/>
      <c r="D109" s="189" t="s">
        <v>135</v>
      </c>
      <c r="E109" s="38"/>
      <c r="F109" s="190" t="s">
        <v>200</v>
      </c>
      <c r="G109" s="38"/>
      <c r="H109" s="38"/>
      <c r="I109" s="191"/>
      <c r="J109" s="38"/>
      <c r="K109" s="38"/>
      <c r="L109" s="41"/>
      <c r="M109" s="192"/>
      <c r="N109" s="193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8" t="s">
        <v>135</v>
      </c>
      <c r="AU109" s="18" t="s">
        <v>88</v>
      </c>
    </row>
    <row r="110" spans="1:65" s="12" customFormat="1" ht="22.9" customHeight="1">
      <c r="B110" s="160"/>
      <c r="C110" s="161"/>
      <c r="D110" s="162" t="s">
        <v>78</v>
      </c>
      <c r="E110" s="174" t="s">
        <v>201</v>
      </c>
      <c r="F110" s="174" t="s">
        <v>202</v>
      </c>
      <c r="G110" s="161"/>
      <c r="H110" s="161"/>
      <c r="I110" s="164"/>
      <c r="J110" s="175">
        <f>BK110</f>
        <v>0</v>
      </c>
      <c r="K110" s="161"/>
      <c r="L110" s="166"/>
      <c r="M110" s="167"/>
      <c r="N110" s="168"/>
      <c r="O110" s="168"/>
      <c r="P110" s="169">
        <f>P111</f>
        <v>0</v>
      </c>
      <c r="Q110" s="168"/>
      <c r="R110" s="169">
        <f>R111</f>
        <v>0</v>
      </c>
      <c r="S110" s="168"/>
      <c r="T110" s="170">
        <f>T111</f>
        <v>0</v>
      </c>
      <c r="AR110" s="171" t="s">
        <v>124</v>
      </c>
      <c r="AT110" s="172" t="s">
        <v>78</v>
      </c>
      <c r="AU110" s="172" t="s">
        <v>21</v>
      </c>
      <c r="AY110" s="171" t="s">
        <v>125</v>
      </c>
      <c r="BK110" s="173">
        <f>BK111</f>
        <v>0</v>
      </c>
    </row>
    <row r="111" spans="1:65" s="2" customFormat="1" ht="16.5" customHeight="1">
      <c r="A111" s="36"/>
      <c r="B111" s="37"/>
      <c r="C111" s="176" t="s">
        <v>203</v>
      </c>
      <c r="D111" s="176" t="s">
        <v>128</v>
      </c>
      <c r="E111" s="177" t="s">
        <v>204</v>
      </c>
      <c r="F111" s="178" t="s">
        <v>205</v>
      </c>
      <c r="G111" s="179" t="s">
        <v>140</v>
      </c>
      <c r="H111" s="194"/>
      <c r="I111" s="181"/>
      <c r="J111" s="182">
        <f>ROUND(I111*H111,2)</f>
        <v>0</v>
      </c>
      <c r="K111" s="178" t="s">
        <v>141</v>
      </c>
      <c r="L111" s="41"/>
      <c r="M111" s="195" t="s">
        <v>32</v>
      </c>
      <c r="N111" s="196" t="s">
        <v>50</v>
      </c>
      <c r="O111" s="197"/>
      <c r="P111" s="198">
        <f>O111*H111</f>
        <v>0</v>
      </c>
      <c r="Q111" s="198">
        <v>0</v>
      </c>
      <c r="R111" s="198">
        <f>Q111*H111</f>
        <v>0</v>
      </c>
      <c r="S111" s="198">
        <v>0</v>
      </c>
      <c r="T111" s="199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7" t="s">
        <v>133</v>
      </c>
      <c r="AT111" s="187" t="s">
        <v>128</v>
      </c>
      <c r="AU111" s="187" t="s">
        <v>88</v>
      </c>
      <c r="AY111" s="18" t="s">
        <v>125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8" t="s">
        <v>21</v>
      </c>
      <c r="BK111" s="188">
        <f>ROUND(I111*H111,2)</f>
        <v>0</v>
      </c>
      <c r="BL111" s="18" t="s">
        <v>133</v>
      </c>
      <c r="BM111" s="187" t="s">
        <v>206</v>
      </c>
    </row>
    <row r="112" spans="1:65" s="2" customFormat="1" ht="6.95" customHeight="1">
      <c r="A112" s="36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1"/>
      <c r="M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</sheetData>
  <sheetProtection algorithmName="SHA-512" hashValue="Iq2uUp1bFW0tIq+IG5y6to/uakbpk9jcWfH2PexqG3UEU1T4hKt0sEwSuncZPPfDbnUVo1c9EL4OzQuPuysHVg==" saltValue="Wgv6kIN0L+rR6DcxnAjGLpKJZ0diCASW0bD4xtu4/ED12WvHsoBd5zsVCcDwer6M+u3qfd1h1ARoNsVAukpOmA==" spinCount="100000" sheet="1" objects="1" scenarios="1" formatColumns="0" formatRows="0" autoFilter="0"/>
  <autoFilter ref="C78:K111"/>
  <mergeCells count="6">
    <mergeCell ref="L2:V2"/>
    <mergeCell ref="E7:H7"/>
    <mergeCell ref="E16:H16"/>
    <mergeCell ref="E25:H25"/>
    <mergeCell ref="E46:H46"/>
    <mergeCell ref="E71:H71"/>
  </mergeCells>
  <hyperlinks>
    <hyperlink ref="F83" r:id="rId1"/>
    <hyperlink ref="F88" r:id="rId2"/>
    <hyperlink ref="F90" r:id="rId3"/>
    <hyperlink ref="F92" r:id="rId4"/>
    <hyperlink ref="F94" r:id="rId5"/>
    <hyperlink ref="F96" r:id="rId6"/>
    <hyperlink ref="F98" r:id="rId7"/>
    <hyperlink ref="F100" r:id="rId8"/>
    <hyperlink ref="F102" r:id="rId9"/>
    <hyperlink ref="F104" r:id="rId10"/>
    <hyperlink ref="F107" r:id="rId11"/>
    <hyperlink ref="F109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87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88</v>
      </c>
    </row>
    <row r="4" spans="1:46" s="1" customFormat="1" ht="24.95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3" t="str">
        <f>'Rekapitulace stavby'!K6</f>
        <v>Oprava sociálního zařízení vč, rozvodů v ZŠ Provaznická 64, O-Hrabůvka</v>
      </c>
      <c r="F7" s="374"/>
      <c r="G7" s="374"/>
      <c r="H7" s="374"/>
      <c r="L7" s="21"/>
    </row>
    <row r="8" spans="1:46" s="2" customFormat="1" ht="12" customHeight="1">
      <c r="A8" s="36"/>
      <c r="B8" s="41"/>
      <c r="C8" s="36"/>
      <c r="D8" s="106" t="s">
        <v>207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67" t="s">
        <v>208</v>
      </c>
      <c r="F9" s="368"/>
      <c r="G9" s="368"/>
      <c r="H9" s="368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6" t="s">
        <v>18</v>
      </c>
      <c r="E11" s="36"/>
      <c r="F11" s="108" t="s">
        <v>32</v>
      </c>
      <c r="G11" s="36"/>
      <c r="H11" s="36"/>
      <c r="I11" s="106" t="s">
        <v>20</v>
      </c>
      <c r="J11" s="108" t="s">
        <v>32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6" t="s">
        <v>22</v>
      </c>
      <c r="E12" s="36"/>
      <c r="F12" s="108" t="s">
        <v>23</v>
      </c>
      <c r="G12" s="36"/>
      <c r="H12" s="36"/>
      <c r="I12" s="106" t="s">
        <v>24</v>
      </c>
      <c r="J12" s="109" t="str">
        <f>'Rekapitulace stavby'!AN8</f>
        <v>25. 1. 2022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6" t="s">
        <v>30</v>
      </c>
      <c r="E14" s="36"/>
      <c r="F14" s="36"/>
      <c r="G14" s="36"/>
      <c r="H14" s="36"/>
      <c r="I14" s="106" t="s">
        <v>31</v>
      </c>
      <c r="J14" s="108" t="str">
        <f>IF('Rekapitulace stavby'!AN10="","",'Rekapitulace stavby'!AN10)</f>
        <v/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8" t="str">
        <f>IF('Rekapitulace stavby'!E11="","",'Rekapitulace stavby'!E11)</f>
        <v xml:space="preserve"> </v>
      </c>
      <c r="F15" s="36"/>
      <c r="G15" s="36"/>
      <c r="H15" s="36"/>
      <c r="I15" s="106" t="s">
        <v>34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31</v>
      </c>
      <c r="J17" s="31" t="str">
        <f>'Rekapitulace stavby'!AN13</f>
        <v>Vyplň údaj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69" t="str">
        <f>'Rekapitulace stavby'!E14</f>
        <v>Vyplň údaj</v>
      </c>
      <c r="F18" s="370"/>
      <c r="G18" s="370"/>
      <c r="H18" s="370"/>
      <c r="I18" s="106" t="s">
        <v>34</v>
      </c>
      <c r="J18" s="31" t="str">
        <f>'Rekapitulace stavby'!AN14</f>
        <v>Vyplň údaj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6" t="s">
        <v>37</v>
      </c>
      <c r="E20" s="36"/>
      <c r="F20" s="36"/>
      <c r="G20" s="36"/>
      <c r="H20" s="36"/>
      <c r="I20" s="106" t="s">
        <v>31</v>
      </c>
      <c r="J20" s="108" t="s">
        <v>41</v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8" t="s">
        <v>42</v>
      </c>
      <c r="F21" s="36"/>
      <c r="G21" s="36"/>
      <c r="H21" s="36"/>
      <c r="I21" s="106" t="s">
        <v>34</v>
      </c>
      <c r="J21" s="108" t="s">
        <v>32</v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6" t="s">
        <v>40</v>
      </c>
      <c r="E23" s="36"/>
      <c r="F23" s="36"/>
      <c r="G23" s="36"/>
      <c r="H23" s="36"/>
      <c r="I23" s="106" t="s">
        <v>31</v>
      </c>
      <c r="J23" s="108" t="s">
        <v>41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8" t="s">
        <v>42</v>
      </c>
      <c r="F24" s="36"/>
      <c r="G24" s="36"/>
      <c r="H24" s="36"/>
      <c r="I24" s="106" t="s">
        <v>34</v>
      </c>
      <c r="J24" s="108" t="s">
        <v>32</v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6" t="s">
        <v>43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71" t="s">
        <v>32</v>
      </c>
      <c r="F27" s="371"/>
      <c r="G27" s="371"/>
      <c r="H27" s="37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45</v>
      </c>
      <c r="E30" s="36"/>
      <c r="F30" s="36"/>
      <c r="G30" s="36"/>
      <c r="H30" s="36"/>
      <c r="I30" s="36"/>
      <c r="J30" s="117">
        <f>ROUND(J90, 2)</f>
        <v>0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47</v>
      </c>
      <c r="G32" s="36"/>
      <c r="H32" s="36"/>
      <c r="I32" s="118" t="s">
        <v>46</v>
      </c>
      <c r="J32" s="118" t="s">
        <v>48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49</v>
      </c>
      <c r="E33" s="106" t="s">
        <v>50</v>
      </c>
      <c r="F33" s="120">
        <f>ROUND((SUM(BE90:BE338)),  2)</f>
        <v>0</v>
      </c>
      <c r="G33" s="36"/>
      <c r="H33" s="36"/>
      <c r="I33" s="121">
        <v>0.21</v>
      </c>
      <c r="J33" s="120">
        <f>ROUND(((SUM(BE90:BE338))*I33),  2)</f>
        <v>0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6" t="s">
        <v>51</v>
      </c>
      <c r="F34" s="120">
        <f>ROUND((SUM(BF90:BF338)),  2)</f>
        <v>0</v>
      </c>
      <c r="G34" s="36"/>
      <c r="H34" s="36"/>
      <c r="I34" s="121">
        <v>0.15</v>
      </c>
      <c r="J34" s="120">
        <f>ROUND(((SUM(BF90:BF338))*I34),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6" t="s">
        <v>52</v>
      </c>
      <c r="F35" s="120">
        <f>ROUND((SUM(BG90:BG338)),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6" t="s">
        <v>53</v>
      </c>
      <c r="F36" s="120">
        <f>ROUND((SUM(BH90:BH338)),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6" t="s">
        <v>54</v>
      </c>
      <c r="F37" s="120">
        <f>ROUND((SUM(BI90:BI338)),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55</v>
      </c>
      <c r="E39" s="124"/>
      <c r="F39" s="124"/>
      <c r="G39" s="125" t="s">
        <v>56</v>
      </c>
      <c r="H39" s="126" t="s">
        <v>57</v>
      </c>
      <c r="I39" s="124"/>
      <c r="J39" s="127">
        <f>SUM(J30:J37)</f>
        <v>0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99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5" t="str">
        <f>E7</f>
        <v>Oprava sociálního zařízení vč, rozvodů v ZŠ Provaznická 64, O-Hrabůvka</v>
      </c>
      <c r="F48" s="376"/>
      <c r="G48" s="376"/>
      <c r="H48" s="376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207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27" t="str">
        <f>E9</f>
        <v>D.1.4.2 - Zdravotechnické instalace</v>
      </c>
      <c r="F50" s="372"/>
      <c r="G50" s="372"/>
      <c r="H50" s="372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Ostrava-Hrabůvka</v>
      </c>
      <c r="G52" s="38"/>
      <c r="H52" s="38"/>
      <c r="I52" s="30" t="s">
        <v>24</v>
      </c>
      <c r="J52" s="61" t="str">
        <f>IF(J12="","",J12)</f>
        <v>25. 1. 2022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0" t="s">
        <v>30</v>
      </c>
      <c r="D54" s="38"/>
      <c r="E54" s="38"/>
      <c r="F54" s="28" t="str">
        <f>E15</f>
        <v xml:space="preserve"> </v>
      </c>
      <c r="G54" s="38"/>
      <c r="H54" s="38"/>
      <c r="I54" s="30" t="s">
        <v>37</v>
      </c>
      <c r="J54" s="34" t="str">
        <f>E21</f>
        <v xml:space="preserve">Lenka Jerakasová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35</v>
      </c>
      <c r="D55" s="38"/>
      <c r="E55" s="38"/>
      <c r="F55" s="28" t="str">
        <f>IF(E18="","",E18)</f>
        <v>Vyplň údaj</v>
      </c>
      <c r="G55" s="38"/>
      <c r="H55" s="38"/>
      <c r="I55" s="30" t="s">
        <v>40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100</v>
      </c>
      <c r="D57" s="134"/>
      <c r="E57" s="134"/>
      <c r="F57" s="134"/>
      <c r="G57" s="134"/>
      <c r="H57" s="134"/>
      <c r="I57" s="134"/>
      <c r="J57" s="135" t="s">
        <v>101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77</v>
      </c>
      <c r="D59" s="38"/>
      <c r="E59" s="38"/>
      <c r="F59" s="38"/>
      <c r="G59" s="38"/>
      <c r="H59" s="38"/>
      <c r="I59" s="38"/>
      <c r="J59" s="79">
        <f>J90</f>
        <v>0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102</v>
      </c>
    </row>
    <row r="60" spans="1:47" s="9" customFormat="1" ht="24.95" customHeight="1">
      <c r="B60" s="137"/>
      <c r="C60" s="138"/>
      <c r="D60" s="139" t="s">
        <v>209</v>
      </c>
      <c r="E60" s="140"/>
      <c r="F60" s="140"/>
      <c r="G60" s="140"/>
      <c r="H60" s="140"/>
      <c r="I60" s="140"/>
      <c r="J60" s="141">
        <f>J91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210</v>
      </c>
      <c r="E61" s="146"/>
      <c r="F61" s="146"/>
      <c r="G61" s="146"/>
      <c r="H61" s="146"/>
      <c r="I61" s="146"/>
      <c r="J61" s="147">
        <f>J92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211</v>
      </c>
      <c r="E62" s="146"/>
      <c r="F62" s="146"/>
      <c r="G62" s="146"/>
      <c r="H62" s="146"/>
      <c r="I62" s="146"/>
      <c r="J62" s="147">
        <f>J99</f>
        <v>0</v>
      </c>
      <c r="K62" s="144"/>
      <c r="L62" s="148"/>
    </row>
    <row r="63" spans="1:47" s="9" customFormat="1" ht="24.95" customHeight="1">
      <c r="B63" s="137"/>
      <c r="C63" s="138"/>
      <c r="D63" s="139" t="s">
        <v>212</v>
      </c>
      <c r="E63" s="140"/>
      <c r="F63" s="140"/>
      <c r="G63" s="140"/>
      <c r="H63" s="140"/>
      <c r="I63" s="140"/>
      <c r="J63" s="141">
        <f>J104</f>
        <v>0</v>
      </c>
      <c r="K63" s="138"/>
      <c r="L63" s="142"/>
    </row>
    <row r="64" spans="1:47" s="10" customFormat="1" ht="19.899999999999999" customHeight="1">
      <c r="B64" s="143"/>
      <c r="C64" s="144"/>
      <c r="D64" s="145" t="s">
        <v>213</v>
      </c>
      <c r="E64" s="146"/>
      <c r="F64" s="146"/>
      <c r="G64" s="146"/>
      <c r="H64" s="146"/>
      <c r="I64" s="146"/>
      <c r="J64" s="147">
        <f>J105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214</v>
      </c>
      <c r="E65" s="146"/>
      <c r="F65" s="146"/>
      <c r="G65" s="146"/>
      <c r="H65" s="146"/>
      <c r="I65" s="146"/>
      <c r="J65" s="147">
        <f>J117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215</v>
      </c>
      <c r="E66" s="146"/>
      <c r="F66" s="146"/>
      <c r="G66" s="146"/>
      <c r="H66" s="146"/>
      <c r="I66" s="146"/>
      <c r="J66" s="147">
        <f>J154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216</v>
      </c>
      <c r="E67" s="146"/>
      <c r="F67" s="146"/>
      <c r="G67" s="146"/>
      <c r="H67" s="146"/>
      <c r="I67" s="146"/>
      <c r="J67" s="147">
        <f>J240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217</v>
      </c>
      <c r="E68" s="146"/>
      <c r="F68" s="146"/>
      <c r="G68" s="146"/>
      <c r="H68" s="146"/>
      <c r="I68" s="146"/>
      <c r="J68" s="147">
        <f>J314</f>
        <v>0</v>
      </c>
      <c r="K68" s="144"/>
      <c r="L68" s="148"/>
    </row>
    <row r="69" spans="1:31" s="10" customFormat="1" ht="19.899999999999999" customHeight="1">
      <c r="B69" s="143"/>
      <c r="C69" s="144"/>
      <c r="D69" s="145" t="s">
        <v>218</v>
      </c>
      <c r="E69" s="146"/>
      <c r="F69" s="146"/>
      <c r="G69" s="146"/>
      <c r="H69" s="146"/>
      <c r="I69" s="146"/>
      <c r="J69" s="147">
        <f>J325</f>
        <v>0</v>
      </c>
      <c r="K69" s="144"/>
      <c r="L69" s="148"/>
    </row>
    <row r="70" spans="1:31" s="9" customFormat="1" ht="24.95" customHeight="1">
      <c r="B70" s="137"/>
      <c r="C70" s="138"/>
      <c r="D70" s="139" t="s">
        <v>219</v>
      </c>
      <c r="E70" s="140"/>
      <c r="F70" s="140"/>
      <c r="G70" s="140"/>
      <c r="H70" s="140"/>
      <c r="I70" s="140"/>
      <c r="J70" s="141">
        <f>J332</f>
        <v>0</v>
      </c>
      <c r="K70" s="138"/>
      <c r="L70" s="142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4" t="s">
        <v>109</v>
      </c>
      <c r="D77" s="38"/>
      <c r="E77" s="38"/>
      <c r="F77" s="38"/>
      <c r="G77" s="38"/>
      <c r="H77" s="38"/>
      <c r="I77" s="38"/>
      <c r="J77" s="38"/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0" t="s">
        <v>16</v>
      </c>
      <c r="D79" s="38"/>
      <c r="E79" s="38"/>
      <c r="F79" s="38"/>
      <c r="G79" s="38"/>
      <c r="H79" s="38"/>
      <c r="I79" s="38"/>
      <c r="J79" s="38"/>
      <c r="K79" s="38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75" t="str">
        <f>E7</f>
        <v>Oprava sociálního zařízení vč, rozvodů v ZŠ Provaznická 64, O-Hrabůvka</v>
      </c>
      <c r="F80" s="376"/>
      <c r="G80" s="376"/>
      <c r="H80" s="376"/>
      <c r="I80" s="38"/>
      <c r="J80" s="38"/>
      <c r="K80" s="38"/>
      <c r="L80" s="107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0" t="s">
        <v>207</v>
      </c>
      <c r="D81" s="38"/>
      <c r="E81" s="38"/>
      <c r="F81" s="38"/>
      <c r="G81" s="38"/>
      <c r="H81" s="38"/>
      <c r="I81" s="38"/>
      <c r="J81" s="38"/>
      <c r="K81" s="38"/>
      <c r="L81" s="107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27" t="str">
        <f>E9</f>
        <v>D.1.4.2 - Zdravotechnické instalace</v>
      </c>
      <c r="F82" s="372"/>
      <c r="G82" s="372"/>
      <c r="H82" s="372"/>
      <c r="I82" s="38"/>
      <c r="J82" s="38"/>
      <c r="K82" s="38"/>
      <c r="L82" s="107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7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0" t="s">
        <v>22</v>
      </c>
      <c r="D84" s="38"/>
      <c r="E84" s="38"/>
      <c r="F84" s="28" t="str">
        <f>F12</f>
        <v>Ostrava-Hrabůvka</v>
      </c>
      <c r="G84" s="38"/>
      <c r="H84" s="38"/>
      <c r="I84" s="30" t="s">
        <v>24</v>
      </c>
      <c r="J84" s="61" t="str">
        <f>IF(J12="","",J12)</f>
        <v>25. 1. 2022</v>
      </c>
      <c r="K84" s="38"/>
      <c r="L84" s="107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7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0" t="s">
        <v>30</v>
      </c>
      <c r="D86" s="38"/>
      <c r="E86" s="38"/>
      <c r="F86" s="28" t="str">
        <f>E15</f>
        <v xml:space="preserve"> </v>
      </c>
      <c r="G86" s="38"/>
      <c r="H86" s="38"/>
      <c r="I86" s="30" t="s">
        <v>37</v>
      </c>
      <c r="J86" s="34" t="str">
        <f>E21</f>
        <v xml:space="preserve">Lenka Jerakasová </v>
      </c>
      <c r="K86" s="38"/>
      <c r="L86" s="107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0" t="s">
        <v>35</v>
      </c>
      <c r="D87" s="38"/>
      <c r="E87" s="38"/>
      <c r="F87" s="28" t="str">
        <f>IF(E18="","",E18)</f>
        <v>Vyplň údaj</v>
      </c>
      <c r="G87" s="38"/>
      <c r="H87" s="38"/>
      <c r="I87" s="30" t="s">
        <v>40</v>
      </c>
      <c r="J87" s="34" t="str">
        <f>E24</f>
        <v xml:space="preserve">Lenka Jerakasová </v>
      </c>
      <c r="K87" s="38"/>
      <c r="L87" s="107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7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49"/>
      <c r="B89" s="150"/>
      <c r="C89" s="151" t="s">
        <v>110</v>
      </c>
      <c r="D89" s="152" t="s">
        <v>64</v>
      </c>
      <c r="E89" s="152" t="s">
        <v>60</v>
      </c>
      <c r="F89" s="152" t="s">
        <v>61</v>
      </c>
      <c r="G89" s="152" t="s">
        <v>111</v>
      </c>
      <c r="H89" s="152" t="s">
        <v>112</v>
      </c>
      <c r="I89" s="152" t="s">
        <v>113</v>
      </c>
      <c r="J89" s="152" t="s">
        <v>101</v>
      </c>
      <c r="K89" s="153" t="s">
        <v>114</v>
      </c>
      <c r="L89" s="154"/>
      <c r="M89" s="70" t="s">
        <v>32</v>
      </c>
      <c r="N89" s="71" t="s">
        <v>49</v>
      </c>
      <c r="O89" s="71" t="s">
        <v>115</v>
      </c>
      <c r="P89" s="71" t="s">
        <v>116</v>
      </c>
      <c r="Q89" s="71" t="s">
        <v>117</v>
      </c>
      <c r="R89" s="71" t="s">
        <v>118</v>
      </c>
      <c r="S89" s="71" t="s">
        <v>119</v>
      </c>
      <c r="T89" s="72" t="s">
        <v>120</v>
      </c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</row>
    <row r="90" spans="1:65" s="2" customFormat="1" ht="22.9" customHeight="1">
      <c r="A90" s="36"/>
      <c r="B90" s="37"/>
      <c r="C90" s="77" t="s">
        <v>121</v>
      </c>
      <c r="D90" s="38"/>
      <c r="E90" s="38"/>
      <c r="F90" s="38"/>
      <c r="G90" s="38"/>
      <c r="H90" s="38"/>
      <c r="I90" s="38"/>
      <c r="J90" s="155">
        <f>BK90</f>
        <v>0</v>
      </c>
      <c r="K90" s="38"/>
      <c r="L90" s="41"/>
      <c r="M90" s="73"/>
      <c r="N90" s="156"/>
      <c r="O90" s="74"/>
      <c r="P90" s="157">
        <f>P91+P104+P332</f>
        <v>0</v>
      </c>
      <c r="Q90" s="74"/>
      <c r="R90" s="157">
        <f>R91+R104+R332</f>
        <v>6.4387949999999989</v>
      </c>
      <c r="S90" s="74"/>
      <c r="T90" s="158">
        <f>T91+T104+T332</f>
        <v>7.8368000000000002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8" t="s">
        <v>78</v>
      </c>
      <c r="AU90" s="18" t="s">
        <v>102</v>
      </c>
      <c r="BK90" s="159">
        <f>BK91+BK104+BK332</f>
        <v>0</v>
      </c>
    </row>
    <row r="91" spans="1:65" s="12" customFormat="1" ht="25.9" customHeight="1">
      <c r="B91" s="160"/>
      <c r="C91" s="161"/>
      <c r="D91" s="162" t="s">
        <v>78</v>
      </c>
      <c r="E91" s="163" t="s">
        <v>220</v>
      </c>
      <c r="F91" s="163" t="s">
        <v>221</v>
      </c>
      <c r="G91" s="161"/>
      <c r="H91" s="161"/>
      <c r="I91" s="164"/>
      <c r="J91" s="165">
        <f>BK91</f>
        <v>0</v>
      </c>
      <c r="K91" s="161"/>
      <c r="L91" s="166"/>
      <c r="M91" s="167"/>
      <c r="N91" s="168"/>
      <c r="O91" s="168"/>
      <c r="P91" s="169">
        <f>P92+P99</f>
        <v>0</v>
      </c>
      <c r="Q91" s="168"/>
      <c r="R91" s="169">
        <f>R92+R99</f>
        <v>0.94762499999999994</v>
      </c>
      <c r="S91" s="168"/>
      <c r="T91" s="170">
        <f>T92+T99</f>
        <v>1.831</v>
      </c>
      <c r="AR91" s="171" t="s">
        <v>21</v>
      </c>
      <c r="AT91" s="172" t="s">
        <v>78</v>
      </c>
      <c r="AU91" s="172" t="s">
        <v>79</v>
      </c>
      <c r="AY91" s="171" t="s">
        <v>125</v>
      </c>
      <c r="BK91" s="173">
        <f>BK92+BK99</f>
        <v>0</v>
      </c>
    </row>
    <row r="92" spans="1:65" s="12" customFormat="1" ht="22.9" customHeight="1">
      <c r="B92" s="160"/>
      <c r="C92" s="161"/>
      <c r="D92" s="162" t="s">
        <v>78</v>
      </c>
      <c r="E92" s="174" t="s">
        <v>159</v>
      </c>
      <c r="F92" s="174" t="s">
        <v>222</v>
      </c>
      <c r="G92" s="161"/>
      <c r="H92" s="161"/>
      <c r="I92" s="164"/>
      <c r="J92" s="175">
        <f>BK92</f>
        <v>0</v>
      </c>
      <c r="K92" s="161"/>
      <c r="L92" s="166"/>
      <c r="M92" s="167"/>
      <c r="N92" s="168"/>
      <c r="O92" s="168"/>
      <c r="P92" s="169">
        <f>SUM(P93:P98)</f>
        <v>0</v>
      </c>
      <c r="Q92" s="168"/>
      <c r="R92" s="169">
        <f>SUM(R93:R98)</f>
        <v>0.94762499999999994</v>
      </c>
      <c r="S92" s="168"/>
      <c r="T92" s="170">
        <f>SUM(T93:T98)</f>
        <v>0</v>
      </c>
      <c r="AR92" s="171" t="s">
        <v>21</v>
      </c>
      <c r="AT92" s="172" t="s">
        <v>78</v>
      </c>
      <c r="AU92" s="172" t="s">
        <v>21</v>
      </c>
      <c r="AY92" s="171" t="s">
        <v>125</v>
      </c>
      <c r="BK92" s="173">
        <f>SUM(BK93:BK98)</f>
        <v>0</v>
      </c>
    </row>
    <row r="93" spans="1:65" s="2" customFormat="1" ht="16.5" customHeight="1">
      <c r="A93" s="36"/>
      <c r="B93" s="37"/>
      <c r="C93" s="176" t="s">
        <v>21</v>
      </c>
      <c r="D93" s="176" t="s">
        <v>128</v>
      </c>
      <c r="E93" s="177" t="s">
        <v>223</v>
      </c>
      <c r="F93" s="178" t="s">
        <v>224</v>
      </c>
      <c r="G93" s="179" t="s">
        <v>225</v>
      </c>
      <c r="H93" s="180">
        <v>12.75</v>
      </c>
      <c r="I93" s="181"/>
      <c r="J93" s="182">
        <f>ROUND(I93*H93,2)</f>
        <v>0</v>
      </c>
      <c r="K93" s="178" t="s">
        <v>132</v>
      </c>
      <c r="L93" s="41"/>
      <c r="M93" s="183" t="s">
        <v>32</v>
      </c>
      <c r="N93" s="184" t="s">
        <v>50</v>
      </c>
      <c r="O93" s="66"/>
      <c r="P93" s="185">
        <f>O93*H93</f>
        <v>0</v>
      </c>
      <c r="Q93" s="185">
        <v>0.04</v>
      </c>
      <c r="R93" s="185">
        <f>Q93*H93</f>
        <v>0.51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150</v>
      </c>
      <c r="AT93" s="187" t="s">
        <v>128</v>
      </c>
      <c r="AU93" s="187" t="s">
        <v>88</v>
      </c>
      <c r="AY93" s="18" t="s">
        <v>125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8" t="s">
        <v>21</v>
      </c>
      <c r="BK93" s="188">
        <f>ROUND(I93*H93,2)</f>
        <v>0</v>
      </c>
      <c r="BL93" s="18" t="s">
        <v>150</v>
      </c>
      <c r="BM93" s="187" t="s">
        <v>226</v>
      </c>
    </row>
    <row r="94" spans="1:65" s="2" customFormat="1" ht="11.25">
      <c r="A94" s="36"/>
      <c r="B94" s="37"/>
      <c r="C94" s="38"/>
      <c r="D94" s="189" t="s">
        <v>135</v>
      </c>
      <c r="E94" s="38"/>
      <c r="F94" s="190" t="s">
        <v>227</v>
      </c>
      <c r="G94" s="38"/>
      <c r="H94" s="38"/>
      <c r="I94" s="191"/>
      <c r="J94" s="38"/>
      <c r="K94" s="38"/>
      <c r="L94" s="41"/>
      <c r="M94" s="192"/>
      <c r="N94" s="193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8" t="s">
        <v>135</v>
      </c>
      <c r="AU94" s="18" t="s">
        <v>88</v>
      </c>
    </row>
    <row r="95" spans="1:65" s="13" customFormat="1" ht="11.25">
      <c r="B95" s="200"/>
      <c r="C95" s="201"/>
      <c r="D95" s="202" t="s">
        <v>228</v>
      </c>
      <c r="E95" s="203" t="s">
        <v>32</v>
      </c>
      <c r="F95" s="204" t="s">
        <v>229</v>
      </c>
      <c r="G95" s="201"/>
      <c r="H95" s="205">
        <v>12.75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228</v>
      </c>
      <c r="AU95" s="211" t="s">
        <v>88</v>
      </c>
      <c r="AV95" s="13" t="s">
        <v>88</v>
      </c>
      <c r="AW95" s="13" t="s">
        <v>39</v>
      </c>
      <c r="AX95" s="13" t="s">
        <v>79</v>
      </c>
      <c r="AY95" s="211" t="s">
        <v>125</v>
      </c>
    </row>
    <row r="96" spans="1:65" s="14" customFormat="1" ht="11.25">
      <c r="B96" s="212"/>
      <c r="C96" s="213"/>
      <c r="D96" s="202" t="s">
        <v>228</v>
      </c>
      <c r="E96" s="214" t="s">
        <v>32</v>
      </c>
      <c r="F96" s="215" t="s">
        <v>230</v>
      </c>
      <c r="G96" s="213"/>
      <c r="H96" s="216">
        <v>12.75</v>
      </c>
      <c r="I96" s="217"/>
      <c r="J96" s="213"/>
      <c r="K96" s="213"/>
      <c r="L96" s="218"/>
      <c r="M96" s="219"/>
      <c r="N96" s="220"/>
      <c r="O96" s="220"/>
      <c r="P96" s="220"/>
      <c r="Q96" s="220"/>
      <c r="R96" s="220"/>
      <c r="S96" s="220"/>
      <c r="T96" s="221"/>
      <c r="AT96" s="222" t="s">
        <v>228</v>
      </c>
      <c r="AU96" s="222" t="s">
        <v>88</v>
      </c>
      <c r="AV96" s="14" t="s">
        <v>150</v>
      </c>
      <c r="AW96" s="14" t="s">
        <v>39</v>
      </c>
      <c r="AX96" s="14" t="s">
        <v>21</v>
      </c>
      <c r="AY96" s="222" t="s">
        <v>125</v>
      </c>
    </row>
    <row r="97" spans="1:65" s="2" customFormat="1" ht="16.5" customHeight="1">
      <c r="A97" s="36"/>
      <c r="B97" s="37"/>
      <c r="C97" s="176" t="s">
        <v>88</v>
      </c>
      <c r="D97" s="176" t="s">
        <v>128</v>
      </c>
      <c r="E97" s="177" t="s">
        <v>231</v>
      </c>
      <c r="F97" s="178" t="s">
        <v>232</v>
      </c>
      <c r="G97" s="179" t="s">
        <v>225</v>
      </c>
      <c r="H97" s="180">
        <v>11.25</v>
      </c>
      <c r="I97" s="181"/>
      <c r="J97" s="182">
        <f>ROUND(I97*H97,2)</f>
        <v>0</v>
      </c>
      <c r="K97" s="178" t="s">
        <v>132</v>
      </c>
      <c r="L97" s="41"/>
      <c r="M97" s="183" t="s">
        <v>32</v>
      </c>
      <c r="N97" s="184" t="s">
        <v>50</v>
      </c>
      <c r="O97" s="66"/>
      <c r="P97" s="185">
        <f>O97*H97</f>
        <v>0</v>
      </c>
      <c r="Q97" s="185">
        <v>3.8899999999999997E-2</v>
      </c>
      <c r="R97" s="185">
        <f>Q97*H97</f>
        <v>0.43762499999999999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150</v>
      </c>
      <c r="AT97" s="187" t="s">
        <v>128</v>
      </c>
      <c r="AU97" s="187" t="s">
        <v>88</v>
      </c>
      <c r="AY97" s="18" t="s">
        <v>125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8" t="s">
        <v>21</v>
      </c>
      <c r="BK97" s="188">
        <f>ROUND(I97*H97,2)</f>
        <v>0</v>
      </c>
      <c r="BL97" s="18" t="s">
        <v>150</v>
      </c>
      <c r="BM97" s="187" t="s">
        <v>233</v>
      </c>
    </row>
    <row r="98" spans="1:65" s="2" customFormat="1" ht="11.25">
      <c r="A98" s="36"/>
      <c r="B98" s="37"/>
      <c r="C98" s="38"/>
      <c r="D98" s="189" t="s">
        <v>135</v>
      </c>
      <c r="E98" s="38"/>
      <c r="F98" s="190" t="s">
        <v>234</v>
      </c>
      <c r="G98" s="38"/>
      <c r="H98" s="38"/>
      <c r="I98" s="191"/>
      <c r="J98" s="38"/>
      <c r="K98" s="38"/>
      <c r="L98" s="41"/>
      <c r="M98" s="192"/>
      <c r="N98" s="193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8" t="s">
        <v>135</v>
      </c>
      <c r="AU98" s="18" t="s">
        <v>88</v>
      </c>
    </row>
    <row r="99" spans="1:65" s="12" customFormat="1" ht="22.9" customHeight="1">
      <c r="B99" s="160"/>
      <c r="C99" s="161"/>
      <c r="D99" s="162" t="s">
        <v>78</v>
      </c>
      <c r="E99" s="174" t="s">
        <v>174</v>
      </c>
      <c r="F99" s="174" t="s">
        <v>235</v>
      </c>
      <c r="G99" s="161"/>
      <c r="H99" s="161"/>
      <c r="I99" s="164"/>
      <c r="J99" s="175">
        <f>BK99</f>
        <v>0</v>
      </c>
      <c r="K99" s="161"/>
      <c r="L99" s="166"/>
      <c r="M99" s="167"/>
      <c r="N99" s="168"/>
      <c r="O99" s="168"/>
      <c r="P99" s="169">
        <f>SUM(P100:P103)</f>
        <v>0</v>
      </c>
      <c r="Q99" s="168"/>
      <c r="R99" s="169">
        <f>SUM(R100:R103)</f>
        <v>0</v>
      </c>
      <c r="S99" s="168"/>
      <c r="T99" s="170">
        <f>SUM(T100:T103)</f>
        <v>1.831</v>
      </c>
      <c r="AR99" s="171" t="s">
        <v>21</v>
      </c>
      <c r="AT99" s="172" t="s">
        <v>78</v>
      </c>
      <c r="AU99" s="172" t="s">
        <v>21</v>
      </c>
      <c r="AY99" s="171" t="s">
        <v>125</v>
      </c>
      <c r="BK99" s="173">
        <f>SUM(BK100:BK103)</f>
        <v>0</v>
      </c>
    </row>
    <row r="100" spans="1:65" s="2" customFormat="1" ht="24.2" customHeight="1">
      <c r="A100" s="36"/>
      <c r="B100" s="37"/>
      <c r="C100" s="176" t="s">
        <v>145</v>
      </c>
      <c r="D100" s="176" t="s">
        <v>128</v>
      </c>
      <c r="E100" s="177" t="s">
        <v>236</v>
      </c>
      <c r="F100" s="178" t="s">
        <v>237</v>
      </c>
      <c r="G100" s="179" t="s">
        <v>238</v>
      </c>
      <c r="H100" s="180">
        <v>27</v>
      </c>
      <c r="I100" s="181"/>
      <c r="J100" s="182">
        <f>ROUND(I100*H100,2)</f>
        <v>0</v>
      </c>
      <c r="K100" s="178" t="s">
        <v>132</v>
      </c>
      <c r="L100" s="41"/>
      <c r="M100" s="183" t="s">
        <v>32</v>
      </c>
      <c r="N100" s="184" t="s">
        <v>50</v>
      </c>
      <c r="O100" s="66"/>
      <c r="P100" s="185">
        <f>O100*H100</f>
        <v>0</v>
      </c>
      <c r="Q100" s="185">
        <v>0</v>
      </c>
      <c r="R100" s="185">
        <f>Q100*H100</f>
        <v>0</v>
      </c>
      <c r="S100" s="185">
        <v>8.0000000000000002E-3</v>
      </c>
      <c r="T100" s="186">
        <f>S100*H100</f>
        <v>0.216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150</v>
      </c>
      <c r="AT100" s="187" t="s">
        <v>128</v>
      </c>
      <c r="AU100" s="187" t="s">
        <v>88</v>
      </c>
      <c r="AY100" s="18" t="s">
        <v>125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8" t="s">
        <v>21</v>
      </c>
      <c r="BK100" s="188">
        <f>ROUND(I100*H100,2)</f>
        <v>0</v>
      </c>
      <c r="BL100" s="18" t="s">
        <v>150</v>
      </c>
      <c r="BM100" s="187" t="s">
        <v>239</v>
      </c>
    </row>
    <row r="101" spans="1:65" s="2" customFormat="1" ht="11.25">
      <c r="A101" s="36"/>
      <c r="B101" s="37"/>
      <c r="C101" s="38"/>
      <c r="D101" s="189" t="s">
        <v>135</v>
      </c>
      <c r="E101" s="38"/>
      <c r="F101" s="190" t="s">
        <v>240</v>
      </c>
      <c r="G101" s="38"/>
      <c r="H101" s="38"/>
      <c r="I101" s="191"/>
      <c r="J101" s="38"/>
      <c r="K101" s="38"/>
      <c r="L101" s="41"/>
      <c r="M101" s="192"/>
      <c r="N101" s="193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8" t="s">
        <v>135</v>
      </c>
      <c r="AU101" s="18" t="s">
        <v>88</v>
      </c>
    </row>
    <row r="102" spans="1:65" s="2" customFormat="1" ht="21.75" customHeight="1">
      <c r="A102" s="36"/>
      <c r="B102" s="37"/>
      <c r="C102" s="176" t="s">
        <v>150</v>
      </c>
      <c r="D102" s="176" t="s">
        <v>128</v>
      </c>
      <c r="E102" s="177" t="s">
        <v>241</v>
      </c>
      <c r="F102" s="178" t="s">
        <v>242</v>
      </c>
      <c r="G102" s="179" t="s">
        <v>243</v>
      </c>
      <c r="H102" s="180">
        <v>85</v>
      </c>
      <c r="I102" s="181"/>
      <c r="J102" s="182">
        <f>ROUND(I102*H102,2)</f>
        <v>0</v>
      </c>
      <c r="K102" s="178" t="s">
        <v>132</v>
      </c>
      <c r="L102" s="41"/>
      <c r="M102" s="183" t="s">
        <v>32</v>
      </c>
      <c r="N102" s="184" t="s">
        <v>50</v>
      </c>
      <c r="O102" s="66"/>
      <c r="P102" s="185">
        <f>O102*H102</f>
        <v>0</v>
      </c>
      <c r="Q102" s="185">
        <v>0</v>
      </c>
      <c r="R102" s="185">
        <f>Q102*H102</f>
        <v>0</v>
      </c>
      <c r="S102" s="185">
        <v>1.9E-2</v>
      </c>
      <c r="T102" s="186">
        <f>S102*H102</f>
        <v>1.615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150</v>
      </c>
      <c r="AT102" s="187" t="s">
        <v>128</v>
      </c>
      <c r="AU102" s="187" t="s">
        <v>88</v>
      </c>
      <c r="AY102" s="18" t="s">
        <v>125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8" t="s">
        <v>21</v>
      </c>
      <c r="BK102" s="188">
        <f>ROUND(I102*H102,2)</f>
        <v>0</v>
      </c>
      <c r="BL102" s="18" t="s">
        <v>150</v>
      </c>
      <c r="BM102" s="187" t="s">
        <v>244</v>
      </c>
    </row>
    <row r="103" spans="1:65" s="2" customFormat="1" ht="11.25">
      <c r="A103" s="36"/>
      <c r="B103" s="37"/>
      <c r="C103" s="38"/>
      <c r="D103" s="189" t="s">
        <v>135</v>
      </c>
      <c r="E103" s="38"/>
      <c r="F103" s="190" t="s">
        <v>245</v>
      </c>
      <c r="G103" s="38"/>
      <c r="H103" s="38"/>
      <c r="I103" s="191"/>
      <c r="J103" s="38"/>
      <c r="K103" s="38"/>
      <c r="L103" s="41"/>
      <c r="M103" s="192"/>
      <c r="N103" s="193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8" t="s">
        <v>135</v>
      </c>
      <c r="AU103" s="18" t="s">
        <v>88</v>
      </c>
    </row>
    <row r="104" spans="1:65" s="12" customFormat="1" ht="25.9" customHeight="1">
      <c r="B104" s="160"/>
      <c r="C104" s="161"/>
      <c r="D104" s="162" t="s">
        <v>78</v>
      </c>
      <c r="E104" s="163" t="s">
        <v>246</v>
      </c>
      <c r="F104" s="163" t="s">
        <v>247</v>
      </c>
      <c r="G104" s="161"/>
      <c r="H104" s="161"/>
      <c r="I104" s="164"/>
      <c r="J104" s="165">
        <f>BK104</f>
        <v>0</v>
      </c>
      <c r="K104" s="161"/>
      <c r="L104" s="166"/>
      <c r="M104" s="167"/>
      <c r="N104" s="168"/>
      <c r="O104" s="168"/>
      <c r="P104" s="169">
        <f>P105+P117+P154+P240+P314+P325</f>
        <v>0</v>
      </c>
      <c r="Q104" s="168"/>
      <c r="R104" s="169">
        <f>R105+R117+R154+R240+R314+R325</f>
        <v>5.4911699999999986</v>
      </c>
      <c r="S104" s="168"/>
      <c r="T104" s="170">
        <f>T105+T117+T154+T240+T314+T325</f>
        <v>6.0057999999999998</v>
      </c>
      <c r="AR104" s="171" t="s">
        <v>88</v>
      </c>
      <c r="AT104" s="172" t="s">
        <v>78</v>
      </c>
      <c r="AU104" s="172" t="s">
        <v>79</v>
      </c>
      <c r="AY104" s="171" t="s">
        <v>125</v>
      </c>
      <c r="BK104" s="173">
        <f>BK105+BK117+BK154+BK240+BK314+BK325</f>
        <v>0</v>
      </c>
    </row>
    <row r="105" spans="1:65" s="12" customFormat="1" ht="22.9" customHeight="1">
      <c r="B105" s="160"/>
      <c r="C105" s="161"/>
      <c r="D105" s="162" t="s">
        <v>78</v>
      </c>
      <c r="E105" s="174" t="s">
        <v>248</v>
      </c>
      <c r="F105" s="174" t="s">
        <v>249</v>
      </c>
      <c r="G105" s="161"/>
      <c r="H105" s="161"/>
      <c r="I105" s="164"/>
      <c r="J105" s="175">
        <f>BK105</f>
        <v>0</v>
      </c>
      <c r="K105" s="161"/>
      <c r="L105" s="166"/>
      <c r="M105" s="167"/>
      <c r="N105" s="168"/>
      <c r="O105" s="168"/>
      <c r="P105" s="169">
        <f>SUM(P106:P116)</f>
        <v>0</v>
      </c>
      <c r="Q105" s="168"/>
      <c r="R105" s="169">
        <f>SUM(R106:R116)</f>
        <v>0.1295</v>
      </c>
      <c r="S105" s="168"/>
      <c r="T105" s="170">
        <f>SUM(T106:T116)</f>
        <v>1.5121800000000001</v>
      </c>
      <c r="AR105" s="171" t="s">
        <v>88</v>
      </c>
      <c r="AT105" s="172" t="s">
        <v>78</v>
      </c>
      <c r="AU105" s="172" t="s">
        <v>21</v>
      </c>
      <c r="AY105" s="171" t="s">
        <v>125</v>
      </c>
      <c r="BK105" s="173">
        <f>SUM(BK106:BK116)</f>
        <v>0</v>
      </c>
    </row>
    <row r="106" spans="1:65" s="2" customFormat="1" ht="24.2" customHeight="1">
      <c r="A106" s="36"/>
      <c r="B106" s="37"/>
      <c r="C106" s="176" t="s">
        <v>124</v>
      </c>
      <c r="D106" s="176" t="s">
        <v>128</v>
      </c>
      <c r="E106" s="177" t="s">
        <v>250</v>
      </c>
      <c r="F106" s="178" t="s">
        <v>251</v>
      </c>
      <c r="G106" s="179" t="s">
        <v>243</v>
      </c>
      <c r="H106" s="180">
        <v>279</v>
      </c>
      <c r="I106" s="181"/>
      <c r="J106" s="182">
        <f>ROUND(I106*H106,2)</f>
        <v>0</v>
      </c>
      <c r="K106" s="178" t="s">
        <v>132</v>
      </c>
      <c r="L106" s="41"/>
      <c r="M106" s="183" t="s">
        <v>32</v>
      </c>
      <c r="N106" s="184" t="s">
        <v>50</v>
      </c>
      <c r="O106" s="66"/>
      <c r="P106" s="185">
        <f>O106*H106</f>
        <v>0</v>
      </c>
      <c r="Q106" s="185">
        <v>0</v>
      </c>
      <c r="R106" s="185">
        <f>Q106*H106</f>
        <v>0</v>
      </c>
      <c r="S106" s="185">
        <v>5.4200000000000003E-3</v>
      </c>
      <c r="T106" s="186">
        <f>S106*H106</f>
        <v>1.5121800000000001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252</v>
      </c>
      <c r="AT106" s="187" t="s">
        <v>128</v>
      </c>
      <c r="AU106" s="187" t="s">
        <v>88</v>
      </c>
      <c r="AY106" s="18" t="s">
        <v>125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21</v>
      </c>
      <c r="BK106" s="188">
        <f>ROUND(I106*H106,2)</f>
        <v>0</v>
      </c>
      <c r="BL106" s="18" t="s">
        <v>252</v>
      </c>
      <c r="BM106" s="187" t="s">
        <v>253</v>
      </c>
    </row>
    <row r="107" spans="1:65" s="2" customFormat="1" ht="11.25">
      <c r="A107" s="36"/>
      <c r="B107" s="37"/>
      <c r="C107" s="38"/>
      <c r="D107" s="189" t="s">
        <v>135</v>
      </c>
      <c r="E107" s="38"/>
      <c r="F107" s="190" t="s">
        <v>254</v>
      </c>
      <c r="G107" s="38"/>
      <c r="H107" s="38"/>
      <c r="I107" s="191"/>
      <c r="J107" s="38"/>
      <c r="K107" s="38"/>
      <c r="L107" s="41"/>
      <c r="M107" s="192"/>
      <c r="N107" s="193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8" t="s">
        <v>135</v>
      </c>
      <c r="AU107" s="18" t="s">
        <v>88</v>
      </c>
    </row>
    <row r="108" spans="1:65" s="2" customFormat="1" ht="24.2" customHeight="1">
      <c r="A108" s="36"/>
      <c r="B108" s="37"/>
      <c r="C108" s="176" t="s">
        <v>159</v>
      </c>
      <c r="D108" s="176" t="s">
        <v>128</v>
      </c>
      <c r="E108" s="177" t="s">
        <v>255</v>
      </c>
      <c r="F108" s="178" t="s">
        <v>256</v>
      </c>
      <c r="G108" s="179" t="s">
        <v>243</v>
      </c>
      <c r="H108" s="180">
        <v>182</v>
      </c>
      <c r="I108" s="181"/>
      <c r="J108" s="182">
        <f>ROUND(I108*H108,2)</f>
        <v>0</v>
      </c>
      <c r="K108" s="178" t="s">
        <v>132</v>
      </c>
      <c r="L108" s="41"/>
      <c r="M108" s="183" t="s">
        <v>32</v>
      </c>
      <c r="N108" s="184" t="s">
        <v>50</v>
      </c>
      <c r="O108" s="66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7" t="s">
        <v>252</v>
      </c>
      <c r="AT108" s="187" t="s">
        <v>128</v>
      </c>
      <c r="AU108" s="187" t="s">
        <v>88</v>
      </c>
      <c r="AY108" s="18" t="s">
        <v>125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8" t="s">
        <v>21</v>
      </c>
      <c r="BK108" s="188">
        <f>ROUND(I108*H108,2)</f>
        <v>0</v>
      </c>
      <c r="BL108" s="18" t="s">
        <v>252</v>
      </c>
      <c r="BM108" s="187" t="s">
        <v>257</v>
      </c>
    </row>
    <row r="109" spans="1:65" s="2" customFormat="1" ht="11.25">
      <c r="A109" s="36"/>
      <c r="B109" s="37"/>
      <c r="C109" s="38"/>
      <c r="D109" s="189" t="s">
        <v>135</v>
      </c>
      <c r="E109" s="38"/>
      <c r="F109" s="190" t="s">
        <v>258</v>
      </c>
      <c r="G109" s="38"/>
      <c r="H109" s="38"/>
      <c r="I109" s="191"/>
      <c r="J109" s="38"/>
      <c r="K109" s="38"/>
      <c r="L109" s="41"/>
      <c r="M109" s="192"/>
      <c r="N109" s="193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8" t="s">
        <v>135</v>
      </c>
      <c r="AU109" s="18" t="s">
        <v>88</v>
      </c>
    </row>
    <row r="110" spans="1:65" s="2" customFormat="1" ht="16.5" customHeight="1">
      <c r="A110" s="36"/>
      <c r="B110" s="37"/>
      <c r="C110" s="223" t="s">
        <v>164</v>
      </c>
      <c r="D110" s="223" t="s">
        <v>259</v>
      </c>
      <c r="E110" s="224" t="s">
        <v>260</v>
      </c>
      <c r="F110" s="225" t="s">
        <v>261</v>
      </c>
      <c r="G110" s="226" t="s">
        <v>243</v>
      </c>
      <c r="H110" s="227">
        <v>12</v>
      </c>
      <c r="I110" s="228"/>
      <c r="J110" s="229">
        <f t="shared" ref="J110:J115" si="0">ROUND(I110*H110,2)</f>
        <v>0</v>
      </c>
      <c r="K110" s="225" t="s">
        <v>132</v>
      </c>
      <c r="L110" s="230"/>
      <c r="M110" s="231" t="s">
        <v>32</v>
      </c>
      <c r="N110" s="232" t="s">
        <v>50</v>
      </c>
      <c r="O110" s="66"/>
      <c r="P110" s="185">
        <f t="shared" ref="P110:P115" si="1">O110*H110</f>
        <v>0</v>
      </c>
      <c r="Q110" s="185">
        <v>5.4000000000000001E-4</v>
      </c>
      <c r="R110" s="185">
        <f t="shared" ref="R110:R115" si="2">Q110*H110</f>
        <v>6.4799999999999996E-3</v>
      </c>
      <c r="S110" s="185">
        <v>0</v>
      </c>
      <c r="T110" s="186">
        <f t="shared" ref="T110:T115" si="3"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7" t="s">
        <v>262</v>
      </c>
      <c r="AT110" s="187" t="s">
        <v>259</v>
      </c>
      <c r="AU110" s="187" t="s">
        <v>88</v>
      </c>
      <c r="AY110" s="18" t="s">
        <v>125</v>
      </c>
      <c r="BE110" s="188">
        <f t="shared" ref="BE110:BE115" si="4">IF(N110="základní",J110,0)</f>
        <v>0</v>
      </c>
      <c r="BF110" s="188">
        <f t="shared" ref="BF110:BF115" si="5">IF(N110="snížená",J110,0)</f>
        <v>0</v>
      </c>
      <c r="BG110" s="188">
        <f t="shared" ref="BG110:BG115" si="6">IF(N110="zákl. přenesená",J110,0)</f>
        <v>0</v>
      </c>
      <c r="BH110" s="188">
        <f t="shared" ref="BH110:BH115" si="7">IF(N110="sníž. přenesená",J110,0)</f>
        <v>0</v>
      </c>
      <c r="BI110" s="188">
        <f t="shared" ref="BI110:BI115" si="8">IF(N110="nulová",J110,0)</f>
        <v>0</v>
      </c>
      <c r="BJ110" s="18" t="s">
        <v>21</v>
      </c>
      <c r="BK110" s="188">
        <f t="shared" ref="BK110:BK115" si="9">ROUND(I110*H110,2)</f>
        <v>0</v>
      </c>
      <c r="BL110" s="18" t="s">
        <v>252</v>
      </c>
      <c r="BM110" s="187" t="s">
        <v>263</v>
      </c>
    </row>
    <row r="111" spans="1:65" s="2" customFormat="1" ht="16.5" customHeight="1">
      <c r="A111" s="36"/>
      <c r="B111" s="37"/>
      <c r="C111" s="223" t="s">
        <v>169</v>
      </c>
      <c r="D111" s="223" t="s">
        <v>259</v>
      </c>
      <c r="E111" s="224" t="s">
        <v>264</v>
      </c>
      <c r="F111" s="225" t="s">
        <v>265</v>
      </c>
      <c r="G111" s="226" t="s">
        <v>243</v>
      </c>
      <c r="H111" s="227">
        <v>58</v>
      </c>
      <c r="I111" s="228"/>
      <c r="J111" s="229">
        <f t="shared" si="0"/>
        <v>0</v>
      </c>
      <c r="K111" s="225" t="s">
        <v>132</v>
      </c>
      <c r="L111" s="230"/>
      <c r="M111" s="231" t="s">
        <v>32</v>
      </c>
      <c r="N111" s="232" t="s">
        <v>50</v>
      </c>
      <c r="O111" s="66"/>
      <c r="P111" s="185">
        <f t="shared" si="1"/>
        <v>0</v>
      </c>
      <c r="Q111" s="185">
        <v>5.9000000000000003E-4</v>
      </c>
      <c r="R111" s="185">
        <f t="shared" si="2"/>
        <v>3.422E-2</v>
      </c>
      <c r="S111" s="185">
        <v>0</v>
      </c>
      <c r="T111" s="186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7" t="s">
        <v>262</v>
      </c>
      <c r="AT111" s="187" t="s">
        <v>259</v>
      </c>
      <c r="AU111" s="187" t="s">
        <v>88</v>
      </c>
      <c r="AY111" s="18" t="s">
        <v>125</v>
      </c>
      <c r="BE111" s="188">
        <f t="shared" si="4"/>
        <v>0</v>
      </c>
      <c r="BF111" s="188">
        <f t="shared" si="5"/>
        <v>0</v>
      </c>
      <c r="BG111" s="188">
        <f t="shared" si="6"/>
        <v>0</v>
      </c>
      <c r="BH111" s="188">
        <f t="shared" si="7"/>
        <v>0</v>
      </c>
      <c r="BI111" s="188">
        <f t="shared" si="8"/>
        <v>0</v>
      </c>
      <c r="BJ111" s="18" t="s">
        <v>21</v>
      </c>
      <c r="BK111" s="188">
        <f t="shared" si="9"/>
        <v>0</v>
      </c>
      <c r="BL111" s="18" t="s">
        <v>252</v>
      </c>
      <c r="BM111" s="187" t="s">
        <v>266</v>
      </c>
    </row>
    <row r="112" spans="1:65" s="2" customFormat="1" ht="16.5" customHeight="1">
      <c r="A112" s="36"/>
      <c r="B112" s="37"/>
      <c r="C112" s="223" t="s">
        <v>174</v>
      </c>
      <c r="D112" s="223" t="s">
        <v>259</v>
      </c>
      <c r="E112" s="224" t="s">
        <v>267</v>
      </c>
      <c r="F112" s="225" t="s">
        <v>268</v>
      </c>
      <c r="G112" s="226" t="s">
        <v>243</v>
      </c>
      <c r="H112" s="227">
        <v>17</v>
      </c>
      <c r="I112" s="228"/>
      <c r="J112" s="229">
        <f t="shared" si="0"/>
        <v>0</v>
      </c>
      <c r="K112" s="225" t="s">
        <v>132</v>
      </c>
      <c r="L112" s="230"/>
      <c r="M112" s="231" t="s">
        <v>32</v>
      </c>
      <c r="N112" s="232" t="s">
        <v>50</v>
      </c>
      <c r="O112" s="66"/>
      <c r="P112" s="185">
        <f t="shared" si="1"/>
        <v>0</v>
      </c>
      <c r="Q112" s="185">
        <v>6.4999999999999997E-4</v>
      </c>
      <c r="R112" s="185">
        <f t="shared" si="2"/>
        <v>1.1049999999999999E-2</v>
      </c>
      <c r="S112" s="185">
        <v>0</v>
      </c>
      <c r="T112" s="186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262</v>
      </c>
      <c r="AT112" s="187" t="s">
        <v>259</v>
      </c>
      <c r="AU112" s="187" t="s">
        <v>88</v>
      </c>
      <c r="AY112" s="18" t="s">
        <v>125</v>
      </c>
      <c r="BE112" s="188">
        <f t="shared" si="4"/>
        <v>0</v>
      </c>
      <c r="BF112" s="188">
        <f t="shared" si="5"/>
        <v>0</v>
      </c>
      <c r="BG112" s="188">
        <f t="shared" si="6"/>
        <v>0</v>
      </c>
      <c r="BH112" s="188">
        <f t="shared" si="7"/>
        <v>0</v>
      </c>
      <c r="BI112" s="188">
        <f t="shared" si="8"/>
        <v>0</v>
      </c>
      <c r="BJ112" s="18" t="s">
        <v>21</v>
      </c>
      <c r="BK112" s="188">
        <f t="shared" si="9"/>
        <v>0</v>
      </c>
      <c r="BL112" s="18" t="s">
        <v>252</v>
      </c>
      <c r="BM112" s="187" t="s">
        <v>269</v>
      </c>
    </row>
    <row r="113" spans="1:65" s="2" customFormat="1" ht="16.5" customHeight="1">
      <c r="A113" s="36"/>
      <c r="B113" s="37"/>
      <c r="C113" s="223" t="s">
        <v>179</v>
      </c>
      <c r="D113" s="223" t="s">
        <v>259</v>
      </c>
      <c r="E113" s="224" t="s">
        <v>270</v>
      </c>
      <c r="F113" s="225" t="s">
        <v>271</v>
      </c>
      <c r="G113" s="226" t="s">
        <v>243</v>
      </c>
      <c r="H113" s="227">
        <v>10</v>
      </c>
      <c r="I113" s="228"/>
      <c r="J113" s="229">
        <f t="shared" si="0"/>
        <v>0</v>
      </c>
      <c r="K113" s="225" t="s">
        <v>132</v>
      </c>
      <c r="L113" s="230"/>
      <c r="M113" s="231" t="s">
        <v>32</v>
      </c>
      <c r="N113" s="232" t="s">
        <v>50</v>
      </c>
      <c r="O113" s="66"/>
      <c r="P113" s="185">
        <f t="shared" si="1"/>
        <v>0</v>
      </c>
      <c r="Q113" s="185">
        <v>7.2000000000000005E-4</v>
      </c>
      <c r="R113" s="185">
        <f t="shared" si="2"/>
        <v>7.2000000000000007E-3</v>
      </c>
      <c r="S113" s="185">
        <v>0</v>
      </c>
      <c r="T113" s="186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7" t="s">
        <v>262</v>
      </c>
      <c r="AT113" s="187" t="s">
        <v>259</v>
      </c>
      <c r="AU113" s="187" t="s">
        <v>88</v>
      </c>
      <c r="AY113" s="18" t="s">
        <v>125</v>
      </c>
      <c r="BE113" s="188">
        <f t="shared" si="4"/>
        <v>0</v>
      </c>
      <c r="BF113" s="188">
        <f t="shared" si="5"/>
        <v>0</v>
      </c>
      <c r="BG113" s="188">
        <f t="shared" si="6"/>
        <v>0</v>
      </c>
      <c r="BH113" s="188">
        <f t="shared" si="7"/>
        <v>0</v>
      </c>
      <c r="BI113" s="188">
        <f t="shared" si="8"/>
        <v>0</v>
      </c>
      <c r="BJ113" s="18" t="s">
        <v>21</v>
      </c>
      <c r="BK113" s="188">
        <f t="shared" si="9"/>
        <v>0</v>
      </c>
      <c r="BL113" s="18" t="s">
        <v>252</v>
      </c>
      <c r="BM113" s="187" t="s">
        <v>272</v>
      </c>
    </row>
    <row r="114" spans="1:65" s="2" customFormat="1" ht="16.5" customHeight="1">
      <c r="A114" s="36"/>
      <c r="B114" s="37"/>
      <c r="C114" s="223" t="s">
        <v>184</v>
      </c>
      <c r="D114" s="223" t="s">
        <v>259</v>
      </c>
      <c r="E114" s="224" t="s">
        <v>273</v>
      </c>
      <c r="F114" s="225" t="s">
        <v>274</v>
      </c>
      <c r="G114" s="226" t="s">
        <v>243</v>
      </c>
      <c r="H114" s="227">
        <v>85</v>
      </c>
      <c r="I114" s="228"/>
      <c r="J114" s="229">
        <f t="shared" si="0"/>
        <v>0</v>
      </c>
      <c r="K114" s="225" t="s">
        <v>132</v>
      </c>
      <c r="L114" s="230"/>
      <c r="M114" s="231" t="s">
        <v>32</v>
      </c>
      <c r="N114" s="232" t="s">
        <v>50</v>
      </c>
      <c r="O114" s="66"/>
      <c r="P114" s="185">
        <f t="shared" si="1"/>
        <v>0</v>
      </c>
      <c r="Q114" s="185">
        <v>8.3000000000000001E-4</v>
      </c>
      <c r="R114" s="185">
        <f t="shared" si="2"/>
        <v>7.0550000000000002E-2</v>
      </c>
      <c r="S114" s="185">
        <v>0</v>
      </c>
      <c r="T114" s="186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262</v>
      </c>
      <c r="AT114" s="187" t="s">
        <v>259</v>
      </c>
      <c r="AU114" s="187" t="s">
        <v>88</v>
      </c>
      <c r="AY114" s="18" t="s">
        <v>125</v>
      </c>
      <c r="BE114" s="188">
        <f t="shared" si="4"/>
        <v>0</v>
      </c>
      <c r="BF114" s="188">
        <f t="shared" si="5"/>
        <v>0</v>
      </c>
      <c r="BG114" s="188">
        <f t="shared" si="6"/>
        <v>0</v>
      </c>
      <c r="BH114" s="188">
        <f t="shared" si="7"/>
        <v>0</v>
      </c>
      <c r="BI114" s="188">
        <f t="shared" si="8"/>
        <v>0</v>
      </c>
      <c r="BJ114" s="18" t="s">
        <v>21</v>
      </c>
      <c r="BK114" s="188">
        <f t="shared" si="9"/>
        <v>0</v>
      </c>
      <c r="BL114" s="18" t="s">
        <v>252</v>
      </c>
      <c r="BM114" s="187" t="s">
        <v>275</v>
      </c>
    </row>
    <row r="115" spans="1:65" s="2" customFormat="1" ht="24.2" customHeight="1">
      <c r="A115" s="36"/>
      <c r="B115" s="37"/>
      <c r="C115" s="176" t="s">
        <v>191</v>
      </c>
      <c r="D115" s="176" t="s">
        <v>128</v>
      </c>
      <c r="E115" s="177" t="s">
        <v>276</v>
      </c>
      <c r="F115" s="178" t="s">
        <v>277</v>
      </c>
      <c r="G115" s="179" t="s">
        <v>278</v>
      </c>
      <c r="H115" s="180">
        <v>0.13</v>
      </c>
      <c r="I115" s="181"/>
      <c r="J115" s="182">
        <f t="shared" si="0"/>
        <v>0</v>
      </c>
      <c r="K115" s="178" t="s">
        <v>132</v>
      </c>
      <c r="L115" s="41"/>
      <c r="M115" s="183" t="s">
        <v>32</v>
      </c>
      <c r="N115" s="184" t="s">
        <v>50</v>
      </c>
      <c r="O115" s="66"/>
      <c r="P115" s="185">
        <f t="shared" si="1"/>
        <v>0</v>
      </c>
      <c r="Q115" s="185">
        <v>0</v>
      </c>
      <c r="R115" s="185">
        <f t="shared" si="2"/>
        <v>0</v>
      </c>
      <c r="S115" s="185">
        <v>0</v>
      </c>
      <c r="T115" s="186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7" t="s">
        <v>252</v>
      </c>
      <c r="AT115" s="187" t="s">
        <v>128</v>
      </c>
      <c r="AU115" s="187" t="s">
        <v>88</v>
      </c>
      <c r="AY115" s="18" t="s">
        <v>125</v>
      </c>
      <c r="BE115" s="188">
        <f t="shared" si="4"/>
        <v>0</v>
      </c>
      <c r="BF115" s="188">
        <f t="shared" si="5"/>
        <v>0</v>
      </c>
      <c r="BG115" s="188">
        <f t="shared" si="6"/>
        <v>0</v>
      </c>
      <c r="BH115" s="188">
        <f t="shared" si="7"/>
        <v>0</v>
      </c>
      <c r="BI115" s="188">
        <f t="shared" si="8"/>
        <v>0</v>
      </c>
      <c r="BJ115" s="18" t="s">
        <v>21</v>
      </c>
      <c r="BK115" s="188">
        <f t="shared" si="9"/>
        <v>0</v>
      </c>
      <c r="BL115" s="18" t="s">
        <v>252</v>
      </c>
      <c r="BM115" s="187" t="s">
        <v>279</v>
      </c>
    </row>
    <row r="116" spans="1:65" s="2" customFormat="1" ht="11.25">
      <c r="A116" s="36"/>
      <c r="B116" s="37"/>
      <c r="C116" s="38"/>
      <c r="D116" s="189" t="s">
        <v>135</v>
      </c>
      <c r="E116" s="38"/>
      <c r="F116" s="190" t="s">
        <v>280</v>
      </c>
      <c r="G116" s="38"/>
      <c r="H116" s="38"/>
      <c r="I116" s="191"/>
      <c r="J116" s="38"/>
      <c r="K116" s="38"/>
      <c r="L116" s="41"/>
      <c r="M116" s="192"/>
      <c r="N116" s="193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8" t="s">
        <v>135</v>
      </c>
      <c r="AU116" s="18" t="s">
        <v>88</v>
      </c>
    </row>
    <row r="117" spans="1:65" s="12" customFormat="1" ht="22.9" customHeight="1">
      <c r="B117" s="160"/>
      <c r="C117" s="161"/>
      <c r="D117" s="162" t="s">
        <v>78</v>
      </c>
      <c r="E117" s="174" t="s">
        <v>281</v>
      </c>
      <c r="F117" s="174" t="s">
        <v>282</v>
      </c>
      <c r="G117" s="161"/>
      <c r="H117" s="161"/>
      <c r="I117" s="164"/>
      <c r="J117" s="175">
        <f>BK117</f>
        <v>0</v>
      </c>
      <c r="K117" s="161"/>
      <c r="L117" s="166"/>
      <c r="M117" s="167"/>
      <c r="N117" s="168"/>
      <c r="O117" s="168"/>
      <c r="P117" s="169">
        <f>SUM(P118:P153)</f>
        <v>0</v>
      </c>
      <c r="Q117" s="168"/>
      <c r="R117" s="169">
        <f>SUM(R118:R153)</f>
        <v>0.39704</v>
      </c>
      <c r="S117" s="168"/>
      <c r="T117" s="170">
        <f>SUM(T118:T153)</f>
        <v>2.62344</v>
      </c>
      <c r="AR117" s="171" t="s">
        <v>88</v>
      </c>
      <c r="AT117" s="172" t="s">
        <v>78</v>
      </c>
      <c r="AU117" s="172" t="s">
        <v>21</v>
      </c>
      <c r="AY117" s="171" t="s">
        <v>125</v>
      </c>
      <c r="BK117" s="173">
        <f>SUM(BK118:BK153)</f>
        <v>0</v>
      </c>
    </row>
    <row r="118" spans="1:65" s="2" customFormat="1" ht="16.5" customHeight="1">
      <c r="A118" s="36"/>
      <c r="B118" s="37"/>
      <c r="C118" s="176" t="s">
        <v>196</v>
      </c>
      <c r="D118" s="176" t="s">
        <v>128</v>
      </c>
      <c r="E118" s="177" t="s">
        <v>283</v>
      </c>
      <c r="F118" s="178" t="s">
        <v>284</v>
      </c>
      <c r="G118" s="179" t="s">
        <v>238</v>
      </c>
      <c r="H118" s="180">
        <v>2</v>
      </c>
      <c r="I118" s="181"/>
      <c r="J118" s="182">
        <f>ROUND(I118*H118,2)</f>
        <v>0</v>
      </c>
      <c r="K118" s="178" t="s">
        <v>132</v>
      </c>
      <c r="L118" s="41"/>
      <c r="M118" s="183" t="s">
        <v>32</v>
      </c>
      <c r="N118" s="184" t="s">
        <v>50</v>
      </c>
      <c r="O118" s="66"/>
      <c r="P118" s="185">
        <f>O118*H118</f>
        <v>0</v>
      </c>
      <c r="Q118" s="185">
        <v>1.8400000000000001E-3</v>
      </c>
      <c r="R118" s="185">
        <f>Q118*H118</f>
        <v>3.6800000000000001E-3</v>
      </c>
      <c r="S118" s="185">
        <v>0</v>
      </c>
      <c r="T118" s="18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252</v>
      </c>
      <c r="AT118" s="187" t="s">
        <v>128</v>
      </c>
      <c r="AU118" s="187" t="s">
        <v>88</v>
      </c>
      <c r="AY118" s="18" t="s">
        <v>125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8" t="s">
        <v>21</v>
      </c>
      <c r="BK118" s="188">
        <f>ROUND(I118*H118,2)</f>
        <v>0</v>
      </c>
      <c r="BL118" s="18" t="s">
        <v>252</v>
      </c>
      <c r="BM118" s="187" t="s">
        <v>285</v>
      </c>
    </row>
    <row r="119" spans="1:65" s="2" customFormat="1" ht="11.25">
      <c r="A119" s="36"/>
      <c r="B119" s="37"/>
      <c r="C119" s="38"/>
      <c r="D119" s="189" t="s">
        <v>135</v>
      </c>
      <c r="E119" s="38"/>
      <c r="F119" s="190" t="s">
        <v>286</v>
      </c>
      <c r="G119" s="38"/>
      <c r="H119" s="38"/>
      <c r="I119" s="191"/>
      <c r="J119" s="38"/>
      <c r="K119" s="38"/>
      <c r="L119" s="41"/>
      <c r="M119" s="192"/>
      <c r="N119" s="193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8" t="s">
        <v>135</v>
      </c>
      <c r="AU119" s="18" t="s">
        <v>88</v>
      </c>
    </row>
    <row r="120" spans="1:65" s="2" customFormat="1" ht="16.5" customHeight="1">
      <c r="A120" s="36"/>
      <c r="B120" s="37"/>
      <c r="C120" s="176" t="s">
        <v>203</v>
      </c>
      <c r="D120" s="176" t="s">
        <v>128</v>
      </c>
      <c r="E120" s="177" t="s">
        <v>287</v>
      </c>
      <c r="F120" s="178" t="s">
        <v>288</v>
      </c>
      <c r="G120" s="179" t="s">
        <v>243</v>
      </c>
      <c r="H120" s="180">
        <v>160</v>
      </c>
      <c r="I120" s="181"/>
      <c r="J120" s="182">
        <f>ROUND(I120*H120,2)</f>
        <v>0</v>
      </c>
      <c r="K120" s="178" t="s">
        <v>132</v>
      </c>
      <c r="L120" s="41"/>
      <c r="M120" s="183" t="s">
        <v>32</v>
      </c>
      <c r="N120" s="184" t="s">
        <v>50</v>
      </c>
      <c r="O120" s="66"/>
      <c r="P120" s="185">
        <f>O120*H120</f>
        <v>0</v>
      </c>
      <c r="Q120" s="185">
        <v>0</v>
      </c>
      <c r="R120" s="185">
        <f>Q120*H120</f>
        <v>0</v>
      </c>
      <c r="S120" s="185">
        <v>1.4919999999999999E-2</v>
      </c>
      <c r="T120" s="186">
        <f>S120*H120</f>
        <v>2.3872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7" t="s">
        <v>252</v>
      </c>
      <c r="AT120" s="187" t="s">
        <v>128</v>
      </c>
      <c r="AU120" s="187" t="s">
        <v>88</v>
      </c>
      <c r="AY120" s="18" t="s">
        <v>125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8" t="s">
        <v>21</v>
      </c>
      <c r="BK120" s="188">
        <f>ROUND(I120*H120,2)</f>
        <v>0</v>
      </c>
      <c r="BL120" s="18" t="s">
        <v>252</v>
      </c>
      <c r="BM120" s="187" t="s">
        <v>289</v>
      </c>
    </row>
    <row r="121" spans="1:65" s="2" customFormat="1" ht="11.25">
      <c r="A121" s="36"/>
      <c r="B121" s="37"/>
      <c r="C121" s="38"/>
      <c r="D121" s="189" t="s">
        <v>135</v>
      </c>
      <c r="E121" s="38"/>
      <c r="F121" s="190" t="s">
        <v>290</v>
      </c>
      <c r="G121" s="38"/>
      <c r="H121" s="38"/>
      <c r="I121" s="191"/>
      <c r="J121" s="38"/>
      <c r="K121" s="38"/>
      <c r="L121" s="41"/>
      <c r="M121" s="192"/>
      <c r="N121" s="193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135</v>
      </c>
      <c r="AU121" s="18" t="s">
        <v>88</v>
      </c>
    </row>
    <row r="122" spans="1:65" s="2" customFormat="1" ht="16.5" customHeight="1">
      <c r="A122" s="36"/>
      <c r="B122" s="37"/>
      <c r="C122" s="176" t="s">
        <v>8</v>
      </c>
      <c r="D122" s="176" t="s">
        <v>128</v>
      </c>
      <c r="E122" s="177" t="s">
        <v>291</v>
      </c>
      <c r="F122" s="178" t="s">
        <v>292</v>
      </c>
      <c r="G122" s="179" t="s">
        <v>238</v>
      </c>
      <c r="H122" s="180">
        <v>19</v>
      </c>
      <c r="I122" s="181"/>
      <c r="J122" s="182">
        <f>ROUND(I122*H122,2)</f>
        <v>0</v>
      </c>
      <c r="K122" s="178" t="s">
        <v>132</v>
      </c>
      <c r="L122" s="41"/>
      <c r="M122" s="183" t="s">
        <v>32</v>
      </c>
      <c r="N122" s="184" t="s">
        <v>50</v>
      </c>
      <c r="O122" s="66"/>
      <c r="P122" s="185">
        <f>O122*H122</f>
        <v>0</v>
      </c>
      <c r="Q122" s="185">
        <v>2.0200000000000001E-3</v>
      </c>
      <c r="R122" s="185">
        <f>Q122*H122</f>
        <v>3.8380000000000004E-2</v>
      </c>
      <c r="S122" s="185">
        <v>0</v>
      </c>
      <c r="T122" s="18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7" t="s">
        <v>252</v>
      </c>
      <c r="AT122" s="187" t="s">
        <v>128</v>
      </c>
      <c r="AU122" s="187" t="s">
        <v>88</v>
      </c>
      <c r="AY122" s="18" t="s">
        <v>125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8" t="s">
        <v>21</v>
      </c>
      <c r="BK122" s="188">
        <f>ROUND(I122*H122,2)</f>
        <v>0</v>
      </c>
      <c r="BL122" s="18" t="s">
        <v>252</v>
      </c>
      <c r="BM122" s="187" t="s">
        <v>293</v>
      </c>
    </row>
    <row r="123" spans="1:65" s="2" customFormat="1" ht="11.25">
      <c r="A123" s="36"/>
      <c r="B123" s="37"/>
      <c r="C123" s="38"/>
      <c r="D123" s="189" t="s">
        <v>135</v>
      </c>
      <c r="E123" s="38"/>
      <c r="F123" s="190" t="s">
        <v>294</v>
      </c>
      <c r="G123" s="38"/>
      <c r="H123" s="38"/>
      <c r="I123" s="191"/>
      <c r="J123" s="38"/>
      <c r="K123" s="38"/>
      <c r="L123" s="41"/>
      <c r="M123" s="192"/>
      <c r="N123" s="193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8" t="s">
        <v>135</v>
      </c>
      <c r="AU123" s="18" t="s">
        <v>88</v>
      </c>
    </row>
    <row r="124" spans="1:65" s="2" customFormat="1" ht="16.5" customHeight="1">
      <c r="A124" s="36"/>
      <c r="B124" s="37"/>
      <c r="C124" s="176" t="s">
        <v>252</v>
      </c>
      <c r="D124" s="176" t="s">
        <v>128</v>
      </c>
      <c r="E124" s="177" t="s">
        <v>295</v>
      </c>
      <c r="F124" s="178" t="s">
        <v>296</v>
      </c>
      <c r="G124" s="179" t="s">
        <v>243</v>
      </c>
      <c r="H124" s="180">
        <v>60</v>
      </c>
      <c r="I124" s="181"/>
      <c r="J124" s="182">
        <f>ROUND(I124*H124,2)</f>
        <v>0</v>
      </c>
      <c r="K124" s="178" t="s">
        <v>132</v>
      </c>
      <c r="L124" s="41"/>
      <c r="M124" s="183" t="s">
        <v>32</v>
      </c>
      <c r="N124" s="184" t="s">
        <v>50</v>
      </c>
      <c r="O124" s="66"/>
      <c r="P124" s="185">
        <f>O124*H124</f>
        <v>0</v>
      </c>
      <c r="Q124" s="185">
        <v>0</v>
      </c>
      <c r="R124" s="185">
        <f>Q124*H124</f>
        <v>0</v>
      </c>
      <c r="S124" s="185">
        <v>2.0999999999999999E-3</v>
      </c>
      <c r="T124" s="186">
        <f>S124*H124</f>
        <v>0.126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252</v>
      </c>
      <c r="AT124" s="187" t="s">
        <v>128</v>
      </c>
      <c r="AU124" s="187" t="s">
        <v>88</v>
      </c>
      <c r="AY124" s="18" t="s">
        <v>125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8" t="s">
        <v>21</v>
      </c>
      <c r="BK124" s="188">
        <f>ROUND(I124*H124,2)</f>
        <v>0</v>
      </c>
      <c r="BL124" s="18" t="s">
        <v>252</v>
      </c>
      <c r="BM124" s="187" t="s">
        <v>297</v>
      </c>
    </row>
    <row r="125" spans="1:65" s="2" customFormat="1" ht="11.25">
      <c r="A125" s="36"/>
      <c r="B125" s="37"/>
      <c r="C125" s="38"/>
      <c r="D125" s="189" t="s">
        <v>135</v>
      </c>
      <c r="E125" s="38"/>
      <c r="F125" s="190" t="s">
        <v>298</v>
      </c>
      <c r="G125" s="38"/>
      <c r="H125" s="38"/>
      <c r="I125" s="191"/>
      <c r="J125" s="38"/>
      <c r="K125" s="38"/>
      <c r="L125" s="41"/>
      <c r="M125" s="192"/>
      <c r="N125" s="193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135</v>
      </c>
      <c r="AU125" s="18" t="s">
        <v>88</v>
      </c>
    </row>
    <row r="126" spans="1:65" s="2" customFormat="1" ht="16.5" customHeight="1">
      <c r="A126" s="36"/>
      <c r="B126" s="37"/>
      <c r="C126" s="176" t="s">
        <v>299</v>
      </c>
      <c r="D126" s="176" t="s">
        <v>128</v>
      </c>
      <c r="E126" s="177" t="s">
        <v>300</v>
      </c>
      <c r="F126" s="178" t="s">
        <v>301</v>
      </c>
      <c r="G126" s="179" t="s">
        <v>243</v>
      </c>
      <c r="H126" s="180">
        <v>10</v>
      </c>
      <c r="I126" s="181"/>
      <c r="J126" s="182">
        <f>ROUND(I126*H126,2)</f>
        <v>0</v>
      </c>
      <c r="K126" s="178" t="s">
        <v>132</v>
      </c>
      <c r="L126" s="41"/>
      <c r="M126" s="183" t="s">
        <v>32</v>
      </c>
      <c r="N126" s="184" t="s">
        <v>50</v>
      </c>
      <c r="O126" s="66"/>
      <c r="P126" s="185">
        <f>O126*H126</f>
        <v>0</v>
      </c>
      <c r="Q126" s="185">
        <v>5.9000000000000003E-4</v>
      </c>
      <c r="R126" s="185">
        <f>Q126*H126</f>
        <v>5.9000000000000007E-3</v>
      </c>
      <c r="S126" s="185">
        <v>0</v>
      </c>
      <c r="T126" s="18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7" t="s">
        <v>252</v>
      </c>
      <c r="AT126" s="187" t="s">
        <v>128</v>
      </c>
      <c r="AU126" s="187" t="s">
        <v>88</v>
      </c>
      <c r="AY126" s="18" t="s">
        <v>125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8" t="s">
        <v>21</v>
      </c>
      <c r="BK126" s="188">
        <f>ROUND(I126*H126,2)</f>
        <v>0</v>
      </c>
      <c r="BL126" s="18" t="s">
        <v>252</v>
      </c>
      <c r="BM126" s="187" t="s">
        <v>302</v>
      </c>
    </row>
    <row r="127" spans="1:65" s="2" customFormat="1" ht="11.25">
      <c r="A127" s="36"/>
      <c r="B127" s="37"/>
      <c r="C127" s="38"/>
      <c r="D127" s="189" t="s">
        <v>135</v>
      </c>
      <c r="E127" s="38"/>
      <c r="F127" s="190" t="s">
        <v>303</v>
      </c>
      <c r="G127" s="38"/>
      <c r="H127" s="38"/>
      <c r="I127" s="191"/>
      <c r="J127" s="38"/>
      <c r="K127" s="38"/>
      <c r="L127" s="41"/>
      <c r="M127" s="192"/>
      <c r="N127" s="193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8" t="s">
        <v>135</v>
      </c>
      <c r="AU127" s="18" t="s">
        <v>88</v>
      </c>
    </row>
    <row r="128" spans="1:65" s="2" customFormat="1" ht="16.5" customHeight="1">
      <c r="A128" s="36"/>
      <c r="B128" s="37"/>
      <c r="C128" s="176" t="s">
        <v>304</v>
      </c>
      <c r="D128" s="176" t="s">
        <v>128</v>
      </c>
      <c r="E128" s="177" t="s">
        <v>305</v>
      </c>
      <c r="F128" s="178" t="s">
        <v>306</v>
      </c>
      <c r="G128" s="179" t="s">
        <v>243</v>
      </c>
      <c r="H128" s="180">
        <v>155</v>
      </c>
      <c r="I128" s="181"/>
      <c r="J128" s="182">
        <f>ROUND(I128*H128,2)</f>
        <v>0</v>
      </c>
      <c r="K128" s="178" t="s">
        <v>132</v>
      </c>
      <c r="L128" s="41"/>
      <c r="M128" s="183" t="s">
        <v>32</v>
      </c>
      <c r="N128" s="184" t="s">
        <v>50</v>
      </c>
      <c r="O128" s="66"/>
      <c r="P128" s="185">
        <f>O128*H128</f>
        <v>0</v>
      </c>
      <c r="Q128" s="185">
        <v>2.0100000000000001E-3</v>
      </c>
      <c r="R128" s="185">
        <f>Q128*H128</f>
        <v>0.31154999999999999</v>
      </c>
      <c r="S128" s="185">
        <v>0</v>
      </c>
      <c r="T128" s="18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7" t="s">
        <v>252</v>
      </c>
      <c r="AT128" s="187" t="s">
        <v>128</v>
      </c>
      <c r="AU128" s="187" t="s">
        <v>88</v>
      </c>
      <c r="AY128" s="18" t="s">
        <v>125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8" t="s">
        <v>21</v>
      </c>
      <c r="BK128" s="188">
        <f>ROUND(I128*H128,2)</f>
        <v>0</v>
      </c>
      <c r="BL128" s="18" t="s">
        <v>252</v>
      </c>
      <c r="BM128" s="187" t="s">
        <v>307</v>
      </c>
    </row>
    <row r="129" spans="1:65" s="2" customFormat="1" ht="11.25">
      <c r="A129" s="36"/>
      <c r="B129" s="37"/>
      <c r="C129" s="38"/>
      <c r="D129" s="189" t="s">
        <v>135</v>
      </c>
      <c r="E129" s="38"/>
      <c r="F129" s="190" t="s">
        <v>308</v>
      </c>
      <c r="G129" s="38"/>
      <c r="H129" s="38"/>
      <c r="I129" s="191"/>
      <c r="J129" s="38"/>
      <c r="K129" s="38"/>
      <c r="L129" s="41"/>
      <c r="M129" s="192"/>
      <c r="N129" s="193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8" t="s">
        <v>135</v>
      </c>
      <c r="AU129" s="18" t="s">
        <v>88</v>
      </c>
    </row>
    <row r="130" spans="1:65" s="2" customFormat="1" ht="16.5" customHeight="1">
      <c r="A130" s="36"/>
      <c r="B130" s="37"/>
      <c r="C130" s="176" t="s">
        <v>309</v>
      </c>
      <c r="D130" s="176" t="s">
        <v>128</v>
      </c>
      <c r="E130" s="177" t="s">
        <v>310</v>
      </c>
      <c r="F130" s="178" t="s">
        <v>311</v>
      </c>
      <c r="G130" s="179" t="s">
        <v>243</v>
      </c>
      <c r="H130" s="180">
        <v>18</v>
      </c>
      <c r="I130" s="181"/>
      <c r="J130" s="182">
        <f>ROUND(I130*H130,2)</f>
        <v>0</v>
      </c>
      <c r="K130" s="178" t="s">
        <v>132</v>
      </c>
      <c r="L130" s="41"/>
      <c r="M130" s="183" t="s">
        <v>32</v>
      </c>
      <c r="N130" s="184" t="s">
        <v>50</v>
      </c>
      <c r="O130" s="66"/>
      <c r="P130" s="185">
        <f>O130*H130</f>
        <v>0</v>
      </c>
      <c r="Q130" s="185">
        <v>4.0999999999999999E-4</v>
      </c>
      <c r="R130" s="185">
        <f>Q130*H130</f>
        <v>7.3799999999999994E-3</v>
      </c>
      <c r="S130" s="185">
        <v>0</v>
      </c>
      <c r="T130" s="18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252</v>
      </c>
      <c r="AT130" s="187" t="s">
        <v>128</v>
      </c>
      <c r="AU130" s="187" t="s">
        <v>88</v>
      </c>
      <c r="AY130" s="18" t="s">
        <v>125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8" t="s">
        <v>21</v>
      </c>
      <c r="BK130" s="188">
        <f>ROUND(I130*H130,2)</f>
        <v>0</v>
      </c>
      <c r="BL130" s="18" t="s">
        <v>252</v>
      </c>
      <c r="BM130" s="187" t="s">
        <v>312</v>
      </c>
    </row>
    <row r="131" spans="1:65" s="2" customFormat="1" ht="11.25">
      <c r="A131" s="36"/>
      <c r="B131" s="37"/>
      <c r="C131" s="38"/>
      <c r="D131" s="189" t="s">
        <v>135</v>
      </c>
      <c r="E131" s="38"/>
      <c r="F131" s="190" t="s">
        <v>313</v>
      </c>
      <c r="G131" s="38"/>
      <c r="H131" s="38"/>
      <c r="I131" s="191"/>
      <c r="J131" s="38"/>
      <c r="K131" s="38"/>
      <c r="L131" s="41"/>
      <c r="M131" s="192"/>
      <c r="N131" s="193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8" t="s">
        <v>135</v>
      </c>
      <c r="AU131" s="18" t="s">
        <v>88</v>
      </c>
    </row>
    <row r="132" spans="1:65" s="2" customFormat="1" ht="16.5" customHeight="1">
      <c r="A132" s="36"/>
      <c r="B132" s="37"/>
      <c r="C132" s="176" t="s">
        <v>314</v>
      </c>
      <c r="D132" s="176" t="s">
        <v>128</v>
      </c>
      <c r="E132" s="177" t="s">
        <v>315</v>
      </c>
      <c r="F132" s="178" t="s">
        <v>316</v>
      </c>
      <c r="G132" s="179" t="s">
        <v>243</v>
      </c>
      <c r="H132" s="180">
        <v>30</v>
      </c>
      <c r="I132" s="181"/>
      <c r="J132" s="182">
        <f>ROUND(I132*H132,2)</f>
        <v>0</v>
      </c>
      <c r="K132" s="178" t="s">
        <v>132</v>
      </c>
      <c r="L132" s="41"/>
      <c r="M132" s="183" t="s">
        <v>32</v>
      </c>
      <c r="N132" s="184" t="s">
        <v>50</v>
      </c>
      <c r="O132" s="66"/>
      <c r="P132" s="185">
        <f>O132*H132</f>
        <v>0</v>
      </c>
      <c r="Q132" s="185">
        <v>4.8000000000000001E-4</v>
      </c>
      <c r="R132" s="185">
        <f>Q132*H132</f>
        <v>1.44E-2</v>
      </c>
      <c r="S132" s="185">
        <v>0</v>
      </c>
      <c r="T132" s="18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7" t="s">
        <v>252</v>
      </c>
      <c r="AT132" s="187" t="s">
        <v>128</v>
      </c>
      <c r="AU132" s="187" t="s">
        <v>88</v>
      </c>
      <c r="AY132" s="18" t="s">
        <v>125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8" t="s">
        <v>21</v>
      </c>
      <c r="BK132" s="188">
        <f>ROUND(I132*H132,2)</f>
        <v>0</v>
      </c>
      <c r="BL132" s="18" t="s">
        <v>252</v>
      </c>
      <c r="BM132" s="187" t="s">
        <v>317</v>
      </c>
    </row>
    <row r="133" spans="1:65" s="2" customFormat="1" ht="11.25">
      <c r="A133" s="36"/>
      <c r="B133" s="37"/>
      <c r="C133" s="38"/>
      <c r="D133" s="189" t="s">
        <v>135</v>
      </c>
      <c r="E133" s="38"/>
      <c r="F133" s="190" t="s">
        <v>318</v>
      </c>
      <c r="G133" s="38"/>
      <c r="H133" s="38"/>
      <c r="I133" s="191"/>
      <c r="J133" s="38"/>
      <c r="K133" s="38"/>
      <c r="L133" s="41"/>
      <c r="M133" s="192"/>
      <c r="N133" s="193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8" t="s">
        <v>135</v>
      </c>
      <c r="AU133" s="18" t="s">
        <v>88</v>
      </c>
    </row>
    <row r="134" spans="1:65" s="2" customFormat="1" ht="16.5" customHeight="1">
      <c r="A134" s="36"/>
      <c r="B134" s="37"/>
      <c r="C134" s="176" t="s">
        <v>7</v>
      </c>
      <c r="D134" s="176" t="s">
        <v>128</v>
      </c>
      <c r="E134" s="177" t="s">
        <v>319</v>
      </c>
      <c r="F134" s="178" t="s">
        <v>320</v>
      </c>
      <c r="G134" s="179" t="s">
        <v>243</v>
      </c>
      <c r="H134" s="180">
        <v>6</v>
      </c>
      <c r="I134" s="181"/>
      <c r="J134" s="182">
        <f>ROUND(I134*H134,2)</f>
        <v>0</v>
      </c>
      <c r="K134" s="178" t="s">
        <v>132</v>
      </c>
      <c r="L134" s="41"/>
      <c r="M134" s="183" t="s">
        <v>32</v>
      </c>
      <c r="N134" s="184" t="s">
        <v>50</v>
      </c>
      <c r="O134" s="66"/>
      <c r="P134" s="185">
        <f>O134*H134</f>
        <v>0</v>
      </c>
      <c r="Q134" s="185">
        <v>2.2399999999999998E-3</v>
      </c>
      <c r="R134" s="185">
        <f>Q134*H134</f>
        <v>1.3439999999999999E-2</v>
      </c>
      <c r="S134" s="185">
        <v>0</v>
      </c>
      <c r="T134" s="18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7" t="s">
        <v>252</v>
      </c>
      <c r="AT134" s="187" t="s">
        <v>128</v>
      </c>
      <c r="AU134" s="187" t="s">
        <v>88</v>
      </c>
      <c r="AY134" s="18" t="s">
        <v>125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8" t="s">
        <v>21</v>
      </c>
      <c r="BK134" s="188">
        <f>ROUND(I134*H134,2)</f>
        <v>0</v>
      </c>
      <c r="BL134" s="18" t="s">
        <v>252</v>
      </c>
      <c r="BM134" s="187" t="s">
        <v>321</v>
      </c>
    </row>
    <row r="135" spans="1:65" s="2" customFormat="1" ht="11.25">
      <c r="A135" s="36"/>
      <c r="B135" s="37"/>
      <c r="C135" s="38"/>
      <c r="D135" s="189" t="s">
        <v>135</v>
      </c>
      <c r="E135" s="38"/>
      <c r="F135" s="190" t="s">
        <v>322</v>
      </c>
      <c r="G135" s="38"/>
      <c r="H135" s="38"/>
      <c r="I135" s="191"/>
      <c r="J135" s="38"/>
      <c r="K135" s="38"/>
      <c r="L135" s="41"/>
      <c r="M135" s="192"/>
      <c r="N135" s="193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8" t="s">
        <v>135</v>
      </c>
      <c r="AU135" s="18" t="s">
        <v>88</v>
      </c>
    </row>
    <row r="136" spans="1:65" s="2" customFormat="1" ht="16.5" customHeight="1">
      <c r="A136" s="36"/>
      <c r="B136" s="37"/>
      <c r="C136" s="176" t="s">
        <v>323</v>
      </c>
      <c r="D136" s="176" t="s">
        <v>128</v>
      </c>
      <c r="E136" s="177" t="s">
        <v>324</v>
      </c>
      <c r="F136" s="178" t="s">
        <v>325</v>
      </c>
      <c r="G136" s="179" t="s">
        <v>238</v>
      </c>
      <c r="H136" s="180">
        <v>33</v>
      </c>
      <c r="I136" s="181"/>
      <c r="J136" s="182">
        <f>ROUND(I136*H136,2)</f>
        <v>0</v>
      </c>
      <c r="K136" s="178" t="s">
        <v>132</v>
      </c>
      <c r="L136" s="41"/>
      <c r="M136" s="183" t="s">
        <v>32</v>
      </c>
      <c r="N136" s="184" t="s">
        <v>50</v>
      </c>
      <c r="O136" s="66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7" t="s">
        <v>252</v>
      </c>
      <c r="AT136" s="187" t="s">
        <v>128</v>
      </c>
      <c r="AU136" s="187" t="s">
        <v>88</v>
      </c>
      <c r="AY136" s="18" t="s">
        <v>125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8" t="s">
        <v>21</v>
      </c>
      <c r="BK136" s="188">
        <f>ROUND(I136*H136,2)</f>
        <v>0</v>
      </c>
      <c r="BL136" s="18" t="s">
        <v>252</v>
      </c>
      <c r="BM136" s="187" t="s">
        <v>326</v>
      </c>
    </row>
    <row r="137" spans="1:65" s="2" customFormat="1" ht="11.25">
      <c r="A137" s="36"/>
      <c r="B137" s="37"/>
      <c r="C137" s="38"/>
      <c r="D137" s="189" t="s">
        <v>135</v>
      </c>
      <c r="E137" s="38"/>
      <c r="F137" s="190" t="s">
        <v>327</v>
      </c>
      <c r="G137" s="38"/>
      <c r="H137" s="38"/>
      <c r="I137" s="191"/>
      <c r="J137" s="38"/>
      <c r="K137" s="38"/>
      <c r="L137" s="41"/>
      <c r="M137" s="192"/>
      <c r="N137" s="193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8" t="s">
        <v>135</v>
      </c>
      <c r="AU137" s="18" t="s">
        <v>88</v>
      </c>
    </row>
    <row r="138" spans="1:65" s="2" customFormat="1" ht="16.5" customHeight="1">
      <c r="A138" s="36"/>
      <c r="B138" s="37"/>
      <c r="C138" s="176" t="s">
        <v>328</v>
      </c>
      <c r="D138" s="176" t="s">
        <v>128</v>
      </c>
      <c r="E138" s="177" t="s">
        <v>329</v>
      </c>
      <c r="F138" s="178" t="s">
        <v>330</v>
      </c>
      <c r="G138" s="179" t="s">
        <v>238</v>
      </c>
      <c r="H138" s="180">
        <v>18</v>
      </c>
      <c r="I138" s="181"/>
      <c r="J138" s="182">
        <f>ROUND(I138*H138,2)</f>
        <v>0</v>
      </c>
      <c r="K138" s="178" t="s">
        <v>132</v>
      </c>
      <c r="L138" s="41"/>
      <c r="M138" s="183" t="s">
        <v>32</v>
      </c>
      <c r="N138" s="184" t="s">
        <v>50</v>
      </c>
      <c r="O138" s="66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7" t="s">
        <v>252</v>
      </c>
      <c r="AT138" s="187" t="s">
        <v>128</v>
      </c>
      <c r="AU138" s="187" t="s">
        <v>88</v>
      </c>
      <c r="AY138" s="18" t="s">
        <v>125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8" t="s">
        <v>21</v>
      </c>
      <c r="BK138" s="188">
        <f>ROUND(I138*H138,2)</f>
        <v>0</v>
      </c>
      <c r="BL138" s="18" t="s">
        <v>252</v>
      </c>
      <c r="BM138" s="187" t="s">
        <v>331</v>
      </c>
    </row>
    <row r="139" spans="1:65" s="2" customFormat="1" ht="11.25">
      <c r="A139" s="36"/>
      <c r="B139" s="37"/>
      <c r="C139" s="38"/>
      <c r="D139" s="189" t="s">
        <v>135</v>
      </c>
      <c r="E139" s="38"/>
      <c r="F139" s="190" t="s">
        <v>332</v>
      </c>
      <c r="G139" s="38"/>
      <c r="H139" s="38"/>
      <c r="I139" s="191"/>
      <c r="J139" s="38"/>
      <c r="K139" s="38"/>
      <c r="L139" s="41"/>
      <c r="M139" s="192"/>
      <c r="N139" s="193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8" t="s">
        <v>135</v>
      </c>
      <c r="AU139" s="18" t="s">
        <v>88</v>
      </c>
    </row>
    <row r="140" spans="1:65" s="2" customFormat="1" ht="16.5" customHeight="1">
      <c r="A140" s="36"/>
      <c r="B140" s="37"/>
      <c r="C140" s="176" t="s">
        <v>333</v>
      </c>
      <c r="D140" s="176" t="s">
        <v>128</v>
      </c>
      <c r="E140" s="177" t="s">
        <v>334</v>
      </c>
      <c r="F140" s="178" t="s">
        <v>335</v>
      </c>
      <c r="G140" s="179" t="s">
        <v>238</v>
      </c>
      <c r="H140" s="180">
        <v>46</v>
      </c>
      <c r="I140" s="181"/>
      <c r="J140" s="182">
        <f>ROUND(I140*H140,2)</f>
        <v>0</v>
      </c>
      <c r="K140" s="178" t="s">
        <v>132</v>
      </c>
      <c r="L140" s="41"/>
      <c r="M140" s="183" t="s">
        <v>32</v>
      </c>
      <c r="N140" s="184" t="s">
        <v>50</v>
      </c>
      <c r="O140" s="66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7" t="s">
        <v>252</v>
      </c>
      <c r="AT140" s="187" t="s">
        <v>128</v>
      </c>
      <c r="AU140" s="187" t="s">
        <v>88</v>
      </c>
      <c r="AY140" s="18" t="s">
        <v>125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8" t="s">
        <v>21</v>
      </c>
      <c r="BK140" s="188">
        <f>ROUND(I140*H140,2)</f>
        <v>0</v>
      </c>
      <c r="BL140" s="18" t="s">
        <v>252</v>
      </c>
      <c r="BM140" s="187" t="s">
        <v>336</v>
      </c>
    </row>
    <row r="141" spans="1:65" s="2" customFormat="1" ht="11.25">
      <c r="A141" s="36"/>
      <c r="B141" s="37"/>
      <c r="C141" s="38"/>
      <c r="D141" s="189" t="s">
        <v>135</v>
      </c>
      <c r="E141" s="38"/>
      <c r="F141" s="190" t="s">
        <v>337</v>
      </c>
      <c r="G141" s="38"/>
      <c r="H141" s="38"/>
      <c r="I141" s="191"/>
      <c r="J141" s="38"/>
      <c r="K141" s="38"/>
      <c r="L141" s="41"/>
      <c r="M141" s="192"/>
      <c r="N141" s="193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8" t="s">
        <v>135</v>
      </c>
      <c r="AU141" s="18" t="s">
        <v>88</v>
      </c>
    </row>
    <row r="142" spans="1:65" s="2" customFormat="1" ht="16.5" customHeight="1">
      <c r="A142" s="36"/>
      <c r="B142" s="37"/>
      <c r="C142" s="176" t="s">
        <v>338</v>
      </c>
      <c r="D142" s="176" t="s">
        <v>128</v>
      </c>
      <c r="E142" s="177" t="s">
        <v>339</v>
      </c>
      <c r="F142" s="178" t="s">
        <v>340</v>
      </c>
      <c r="G142" s="179" t="s">
        <v>238</v>
      </c>
      <c r="H142" s="180">
        <v>4</v>
      </c>
      <c r="I142" s="181"/>
      <c r="J142" s="182">
        <f>ROUND(I142*H142,2)</f>
        <v>0</v>
      </c>
      <c r="K142" s="178" t="s">
        <v>132</v>
      </c>
      <c r="L142" s="41"/>
      <c r="M142" s="183" t="s">
        <v>32</v>
      </c>
      <c r="N142" s="184" t="s">
        <v>50</v>
      </c>
      <c r="O142" s="66"/>
      <c r="P142" s="185">
        <f>O142*H142</f>
        <v>0</v>
      </c>
      <c r="Q142" s="185">
        <v>0</v>
      </c>
      <c r="R142" s="185">
        <f>Q142*H142</f>
        <v>0</v>
      </c>
      <c r="S142" s="185">
        <v>2.7560000000000001E-2</v>
      </c>
      <c r="T142" s="186">
        <f>S142*H142</f>
        <v>0.11024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252</v>
      </c>
      <c r="AT142" s="187" t="s">
        <v>128</v>
      </c>
      <c r="AU142" s="187" t="s">
        <v>88</v>
      </c>
      <c r="AY142" s="18" t="s">
        <v>125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8" t="s">
        <v>21</v>
      </c>
      <c r="BK142" s="188">
        <f>ROUND(I142*H142,2)</f>
        <v>0</v>
      </c>
      <c r="BL142" s="18" t="s">
        <v>252</v>
      </c>
      <c r="BM142" s="187" t="s">
        <v>341</v>
      </c>
    </row>
    <row r="143" spans="1:65" s="2" customFormat="1" ht="11.25">
      <c r="A143" s="36"/>
      <c r="B143" s="37"/>
      <c r="C143" s="38"/>
      <c r="D143" s="189" t="s">
        <v>135</v>
      </c>
      <c r="E143" s="38"/>
      <c r="F143" s="190" t="s">
        <v>342</v>
      </c>
      <c r="G143" s="38"/>
      <c r="H143" s="38"/>
      <c r="I143" s="191"/>
      <c r="J143" s="38"/>
      <c r="K143" s="38"/>
      <c r="L143" s="41"/>
      <c r="M143" s="192"/>
      <c r="N143" s="193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8" t="s">
        <v>135</v>
      </c>
      <c r="AU143" s="18" t="s">
        <v>88</v>
      </c>
    </row>
    <row r="144" spans="1:65" s="2" customFormat="1" ht="16.5" customHeight="1">
      <c r="A144" s="36"/>
      <c r="B144" s="37"/>
      <c r="C144" s="176" t="s">
        <v>343</v>
      </c>
      <c r="D144" s="176" t="s">
        <v>128</v>
      </c>
      <c r="E144" s="177" t="s">
        <v>344</v>
      </c>
      <c r="F144" s="178" t="s">
        <v>345</v>
      </c>
      <c r="G144" s="179" t="s">
        <v>238</v>
      </c>
      <c r="H144" s="180">
        <v>3</v>
      </c>
      <c r="I144" s="181"/>
      <c r="J144" s="182">
        <f>ROUND(I144*H144,2)</f>
        <v>0</v>
      </c>
      <c r="K144" s="178" t="s">
        <v>132</v>
      </c>
      <c r="L144" s="41"/>
      <c r="M144" s="183" t="s">
        <v>32</v>
      </c>
      <c r="N144" s="184" t="s">
        <v>50</v>
      </c>
      <c r="O144" s="66"/>
      <c r="P144" s="185">
        <f>O144*H144</f>
        <v>0</v>
      </c>
      <c r="Q144" s="185">
        <v>7.6999999999999996E-4</v>
      </c>
      <c r="R144" s="185">
        <f>Q144*H144</f>
        <v>2.31E-3</v>
      </c>
      <c r="S144" s="185">
        <v>0</v>
      </c>
      <c r="T144" s="18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7" t="s">
        <v>252</v>
      </c>
      <c r="AT144" s="187" t="s">
        <v>128</v>
      </c>
      <c r="AU144" s="187" t="s">
        <v>88</v>
      </c>
      <c r="AY144" s="18" t="s">
        <v>125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8" t="s">
        <v>21</v>
      </c>
      <c r="BK144" s="188">
        <f>ROUND(I144*H144,2)</f>
        <v>0</v>
      </c>
      <c r="BL144" s="18" t="s">
        <v>252</v>
      </c>
      <c r="BM144" s="187" t="s">
        <v>346</v>
      </c>
    </row>
    <row r="145" spans="1:65" s="2" customFormat="1" ht="11.25">
      <c r="A145" s="36"/>
      <c r="B145" s="37"/>
      <c r="C145" s="38"/>
      <c r="D145" s="189" t="s">
        <v>135</v>
      </c>
      <c r="E145" s="38"/>
      <c r="F145" s="190" t="s">
        <v>347</v>
      </c>
      <c r="G145" s="38"/>
      <c r="H145" s="38"/>
      <c r="I145" s="191"/>
      <c r="J145" s="38"/>
      <c r="K145" s="38"/>
      <c r="L145" s="41"/>
      <c r="M145" s="192"/>
      <c r="N145" s="193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8" t="s">
        <v>135</v>
      </c>
      <c r="AU145" s="18" t="s">
        <v>88</v>
      </c>
    </row>
    <row r="146" spans="1:65" s="2" customFormat="1" ht="16.5" customHeight="1">
      <c r="A146" s="36"/>
      <c r="B146" s="37"/>
      <c r="C146" s="176" t="s">
        <v>348</v>
      </c>
      <c r="D146" s="176" t="s">
        <v>128</v>
      </c>
      <c r="E146" s="177" t="s">
        <v>349</v>
      </c>
      <c r="F146" s="178" t="s">
        <v>350</v>
      </c>
      <c r="G146" s="179" t="s">
        <v>243</v>
      </c>
      <c r="H146" s="180">
        <v>218</v>
      </c>
      <c r="I146" s="181"/>
      <c r="J146" s="182">
        <f>ROUND(I146*H146,2)</f>
        <v>0</v>
      </c>
      <c r="K146" s="178" t="s">
        <v>132</v>
      </c>
      <c r="L146" s="41"/>
      <c r="M146" s="183" t="s">
        <v>32</v>
      </c>
      <c r="N146" s="184" t="s">
        <v>50</v>
      </c>
      <c r="O146" s="66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252</v>
      </c>
      <c r="AT146" s="187" t="s">
        <v>128</v>
      </c>
      <c r="AU146" s="187" t="s">
        <v>88</v>
      </c>
      <c r="AY146" s="18" t="s">
        <v>125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8" t="s">
        <v>21</v>
      </c>
      <c r="BK146" s="188">
        <f>ROUND(I146*H146,2)</f>
        <v>0</v>
      </c>
      <c r="BL146" s="18" t="s">
        <v>252</v>
      </c>
      <c r="BM146" s="187" t="s">
        <v>351</v>
      </c>
    </row>
    <row r="147" spans="1:65" s="2" customFormat="1" ht="11.25">
      <c r="A147" s="36"/>
      <c r="B147" s="37"/>
      <c r="C147" s="38"/>
      <c r="D147" s="189" t="s">
        <v>135</v>
      </c>
      <c r="E147" s="38"/>
      <c r="F147" s="190" t="s">
        <v>352</v>
      </c>
      <c r="G147" s="38"/>
      <c r="H147" s="38"/>
      <c r="I147" s="191"/>
      <c r="J147" s="38"/>
      <c r="K147" s="38"/>
      <c r="L147" s="41"/>
      <c r="M147" s="192"/>
      <c r="N147" s="193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8" t="s">
        <v>135</v>
      </c>
      <c r="AU147" s="18" t="s">
        <v>88</v>
      </c>
    </row>
    <row r="148" spans="1:65" s="2" customFormat="1" ht="24.2" customHeight="1">
      <c r="A148" s="36"/>
      <c r="B148" s="37"/>
      <c r="C148" s="176" t="s">
        <v>353</v>
      </c>
      <c r="D148" s="176" t="s">
        <v>128</v>
      </c>
      <c r="E148" s="177" t="s">
        <v>354</v>
      </c>
      <c r="F148" s="178" t="s">
        <v>355</v>
      </c>
      <c r="G148" s="179" t="s">
        <v>278</v>
      </c>
      <c r="H148" s="180">
        <v>2.6230000000000002</v>
      </c>
      <c r="I148" s="181"/>
      <c r="J148" s="182">
        <f>ROUND(I148*H148,2)</f>
        <v>0</v>
      </c>
      <c r="K148" s="178" t="s">
        <v>132</v>
      </c>
      <c r="L148" s="41"/>
      <c r="M148" s="183" t="s">
        <v>32</v>
      </c>
      <c r="N148" s="184" t="s">
        <v>50</v>
      </c>
      <c r="O148" s="66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252</v>
      </c>
      <c r="AT148" s="187" t="s">
        <v>128</v>
      </c>
      <c r="AU148" s="187" t="s">
        <v>88</v>
      </c>
      <c r="AY148" s="18" t="s">
        <v>125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8" t="s">
        <v>21</v>
      </c>
      <c r="BK148" s="188">
        <f>ROUND(I148*H148,2)</f>
        <v>0</v>
      </c>
      <c r="BL148" s="18" t="s">
        <v>252</v>
      </c>
      <c r="BM148" s="187" t="s">
        <v>356</v>
      </c>
    </row>
    <row r="149" spans="1:65" s="2" customFormat="1" ht="11.25">
      <c r="A149" s="36"/>
      <c r="B149" s="37"/>
      <c r="C149" s="38"/>
      <c r="D149" s="189" t="s">
        <v>135</v>
      </c>
      <c r="E149" s="38"/>
      <c r="F149" s="190" t="s">
        <v>357</v>
      </c>
      <c r="G149" s="38"/>
      <c r="H149" s="38"/>
      <c r="I149" s="191"/>
      <c r="J149" s="38"/>
      <c r="K149" s="38"/>
      <c r="L149" s="41"/>
      <c r="M149" s="192"/>
      <c r="N149" s="193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8" t="s">
        <v>135</v>
      </c>
      <c r="AU149" s="18" t="s">
        <v>88</v>
      </c>
    </row>
    <row r="150" spans="1:65" s="2" customFormat="1" ht="16.5" customHeight="1">
      <c r="A150" s="36"/>
      <c r="B150" s="37"/>
      <c r="C150" s="176" t="s">
        <v>358</v>
      </c>
      <c r="D150" s="176" t="s">
        <v>128</v>
      </c>
      <c r="E150" s="177" t="s">
        <v>359</v>
      </c>
      <c r="F150" s="178" t="s">
        <v>360</v>
      </c>
      <c r="G150" s="179" t="s">
        <v>243</v>
      </c>
      <c r="H150" s="180">
        <v>50</v>
      </c>
      <c r="I150" s="181"/>
      <c r="J150" s="182">
        <f>ROUND(I150*H150,2)</f>
        <v>0</v>
      </c>
      <c r="K150" s="178" t="s">
        <v>132</v>
      </c>
      <c r="L150" s="41"/>
      <c r="M150" s="183" t="s">
        <v>32</v>
      </c>
      <c r="N150" s="184" t="s">
        <v>50</v>
      </c>
      <c r="O150" s="66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252</v>
      </c>
      <c r="AT150" s="187" t="s">
        <v>128</v>
      </c>
      <c r="AU150" s="187" t="s">
        <v>88</v>
      </c>
      <c r="AY150" s="18" t="s">
        <v>125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8" t="s">
        <v>21</v>
      </c>
      <c r="BK150" s="188">
        <f>ROUND(I150*H150,2)</f>
        <v>0</v>
      </c>
      <c r="BL150" s="18" t="s">
        <v>252</v>
      </c>
      <c r="BM150" s="187" t="s">
        <v>361</v>
      </c>
    </row>
    <row r="151" spans="1:65" s="2" customFormat="1" ht="11.25">
      <c r="A151" s="36"/>
      <c r="B151" s="37"/>
      <c r="C151" s="38"/>
      <c r="D151" s="189" t="s">
        <v>135</v>
      </c>
      <c r="E151" s="38"/>
      <c r="F151" s="190" t="s">
        <v>362</v>
      </c>
      <c r="G151" s="38"/>
      <c r="H151" s="38"/>
      <c r="I151" s="191"/>
      <c r="J151" s="38"/>
      <c r="K151" s="38"/>
      <c r="L151" s="41"/>
      <c r="M151" s="192"/>
      <c r="N151" s="193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8" t="s">
        <v>135</v>
      </c>
      <c r="AU151" s="18" t="s">
        <v>88</v>
      </c>
    </row>
    <row r="152" spans="1:65" s="2" customFormat="1" ht="24.2" customHeight="1">
      <c r="A152" s="36"/>
      <c r="B152" s="37"/>
      <c r="C152" s="176" t="s">
        <v>363</v>
      </c>
      <c r="D152" s="176" t="s">
        <v>128</v>
      </c>
      <c r="E152" s="177" t="s">
        <v>364</v>
      </c>
      <c r="F152" s="178" t="s">
        <v>365</v>
      </c>
      <c r="G152" s="179" t="s">
        <v>278</v>
      </c>
      <c r="H152" s="180">
        <v>0.39700000000000002</v>
      </c>
      <c r="I152" s="181"/>
      <c r="J152" s="182">
        <f>ROUND(I152*H152,2)</f>
        <v>0</v>
      </c>
      <c r="K152" s="178" t="s">
        <v>132</v>
      </c>
      <c r="L152" s="41"/>
      <c r="M152" s="183" t="s">
        <v>32</v>
      </c>
      <c r="N152" s="184" t="s">
        <v>50</v>
      </c>
      <c r="O152" s="66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7" t="s">
        <v>252</v>
      </c>
      <c r="AT152" s="187" t="s">
        <v>128</v>
      </c>
      <c r="AU152" s="187" t="s">
        <v>88</v>
      </c>
      <c r="AY152" s="18" t="s">
        <v>125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8" t="s">
        <v>21</v>
      </c>
      <c r="BK152" s="188">
        <f>ROUND(I152*H152,2)</f>
        <v>0</v>
      </c>
      <c r="BL152" s="18" t="s">
        <v>252</v>
      </c>
      <c r="BM152" s="187" t="s">
        <v>366</v>
      </c>
    </row>
    <row r="153" spans="1:65" s="2" customFormat="1" ht="11.25">
      <c r="A153" s="36"/>
      <c r="B153" s="37"/>
      <c r="C153" s="38"/>
      <c r="D153" s="189" t="s">
        <v>135</v>
      </c>
      <c r="E153" s="38"/>
      <c r="F153" s="190" t="s">
        <v>367</v>
      </c>
      <c r="G153" s="38"/>
      <c r="H153" s="38"/>
      <c r="I153" s="191"/>
      <c r="J153" s="38"/>
      <c r="K153" s="38"/>
      <c r="L153" s="41"/>
      <c r="M153" s="192"/>
      <c r="N153" s="193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8" t="s">
        <v>135</v>
      </c>
      <c r="AU153" s="18" t="s">
        <v>88</v>
      </c>
    </row>
    <row r="154" spans="1:65" s="12" customFormat="1" ht="22.9" customHeight="1">
      <c r="B154" s="160"/>
      <c r="C154" s="161"/>
      <c r="D154" s="162" t="s">
        <v>78</v>
      </c>
      <c r="E154" s="174" t="s">
        <v>368</v>
      </c>
      <c r="F154" s="174" t="s">
        <v>369</v>
      </c>
      <c r="G154" s="161"/>
      <c r="H154" s="161"/>
      <c r="I154" s="164"/>
      <c r="J154" s="175">
        <f>BK154</f>
        <v>0</v>
      </c>
      <c r="K154" s="161"/>
      <c r="L154" s="166"/>
      <c r="M154" s="167"/>
      <c r="N154" s="168"/>
      <c r="O154" s="168"/>
      <c r="P154" s="169">
        <f>SUM(P155:P239)</f>
        <v>0</v>
      </c>
      <c r="Q154" s="168"/>
      <c r="R154" s="169">
        <f>SUM(R155:R239)</f>
        <v>2.2668599999999985</v>
      </c>
      <c r="S154" s="168"/>
      <c r="T154" s="170">
        <f>SUM(T155:T239)</f>
        <v>0.16819999999999999</v>
      </c>
      <c r="AR154" s="171" t="s">
        <v>88</v>
      </c>
      <c r="AT154" s="172" t="s">
        <v>78</v>
      </c>
      <c r="AU154" s="172" t="s">
        <v>21</v>
      </c>
      <c r="AY154" s="171" t="s">
        <v>125</v>
      </c>
      <c r="BK154" s="173">
        <f>SUM(BK155:BK239)</f>
        <v>0</v>
      </c>
    </row>
    <row r="155" spans="1:65" s="2" customFormat="1" ht="16.5" customHeight="1">
      <c r="A155" s="36"/>
      <c r="B155" s="37"/>
      <c r="C155" s="176" t="s">
        <v>370</v>
      </c>
      <c r="D155" s="176" t="s">
        <v>128</v>
      </c>
      <c r="E155" s="177" t="s">
        <v>371</v>
      </c>
      <c r="F155" s="178" t="s">
        <v>372</v>
      </c>
      <c r="G155" s="179" t="s">
        <v>243</v>
      </c>
      <c r="H155" s="180">
        <v>580</v>
      </c>
      <c r="I155" s="181"/>
      <c r="J155" s="182">
        <f>ROUND(I155*H155,2)</f>
        <v>0</v>
      </c>
      <c r="K155" s="178" t="s">
        <v>132</v>
      </c>
      <c r="L155" s="41"/>
      <c r="M155" s="183" t="s">
        <v>32</v>
      </c>
      <c r="N155" s="184" t="s">
        <v>50</v>
      </c>
      <c r="O155" s="66"/>
      <c r="P155" s="185">
        <f>O155*H155</f>
        <v>0</v>
      </c>
      <c r="Q155" s="185">
        <v>0</v>
      </c>
      <c r="R155" s="185">
        <f>Q155*H155</f>
        <v>0</v>
      </c>
      <c r="S155" s="185">
        <v>2.9E-4</v>
      </c>
      <c r="T155" s="186">
        <f>S155*H155</f>
        <v>0.16819999999999999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252</v>
      </c>
      <c r="AT155" s="187" t="s">
        <v>128</v>
      </c>
      <c r="AU155" s="187" t="s">
        <v>88</v>
      </c>
      <c r="AY155" s="18" t="s">
        <v>125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8" t="s">
        <v>21</v>
      </c>
      <c r="BK155" s="188">
        <f>ROUND(I155*H155,2)</f>
        <v>0</v>
      </c>
      <c r="BL155" s="18" t="s">
        <v>252</v>
      </c>
      <c r="BM155" s="187" t="s">
        <v>373</v>
      </c>
    </row>
    <row r="156" spans="1:65" s="2" customFormat="1" ht="11.25">
      <c r="A156" s="36"/>
      <c r="B156" s="37"/>
      <c r="C156" s="38"/>
      <c r="D156" s="189" t="s">
        <v>135</v>
      </c>
      <c r="E156" s="38"/>
      <c r="F156" s="190" t="s">
        <v>374</v>
      </c>
      <c r="G156" s="38"/>
      <c r="H156" s="38"/>
      <c r="I156" s="191"/>
      <c r="J156" s="38"/>
      <c r="K156" s="38"/>
      <c r="L156" s="41"/>
      <c r="M156" s="192"/>
      <c r="N156" s="193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8" t="s">
        <v>135</v>
      </c>
      <c r="AU156" s="18" t="s">
        <v>88</v>
      </c>
    </row>
    <row r="157" spans="1:65" s="2" customFormat="1" ht="21.75" customHeight="1">
      <c r="A157" s="36"/>
      <c r="B157" s="37"/>
      <c r="C157" s="176" t="s">
        <v>262</v>
      </c>
      <c r="D157" s="176" t="s">
        <v>128</v>
      </c>
      <c r="E157" s="177" t="s">
        <v>375</v>
      </c>
      <c r="F157" s="178" t="s">
        <v>376</v>
      </c>
      <c r="G157" s="179" t="s">
        <v>243</v>
      </c>
      <c r="H157" s="180">
        <v>254</v>
      </c>
      <c r="I157" s="181"/>
      <c r="J157" s="182">
        <f>ROUND(I157*H157,2)</f>
        <v>0</v>
      </c>
      <c r="K157" s="178" t="s">
        <v>132</v>
      </c>
      <c r="L157" s="41"/>
      <c r="M157" s="183" t="s">
        <v>32</v>
      </c>
      <c r="N157" s="184" t="s">
        <v>50</v>
      </c>
      <c r="O157" s="66"/>
      <c r="P157" s="185">
        <f>O157*H157</f>
        <v>0</v>
      </c>
      <c r="Q157" s="185">
        <v>8.4000000000000003E-4</v>
      </c>
      <c r="R157" s="185">
        <f>Q157*H157</f>
        <v>0.21336000000000002</v>
      </c>
      <c r="S157" s="185">
        <v>0</v>
      </c>
      <c r="T157" s="18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7" t="s">
        <v>252</v>
      </c>
      <c r="AT157" s="187" t="s">
        <v>128</v>
      </c>
      <c r="AU157" s="187" t="s">
        <v>88</v>
      </c>
      <c r="AY157" s="18" t="s">
        <v>125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8" t="s">
        <v>21</v>
      </c>
      <c r="BK157" s="188">
        <f>ROUND(I157*H157,2)</f>
        <v>0</v>
      </c>
      <c r="BL157" s="18" t="s">
        <v>252</v>
      </c>
      <c r="BM157" s="187" t="s">
        <v>377</v>
      </c>
    </row>
    <row r="158" spans="1:65" s="2" customFormat="1" ht="11.25">
      <c r="A158" s="36"/>
      <c r="B158" s="37"/>
      <c r="C158" s="38"/>
      <c r="D158" s="189" t="s">
        <v>135</v>
      </c>
      <c r="E158" s="38"/>
      <c r="F158" s="190" t="s">
        <v>378</v>
      </c>
      <c r="G158" s="38"/>
      <c r="H158" s="38"/>
      <c r="I158" s="191"/>
      <c r="J158" s="38"/>
      <c r="K158" s="38"/>
      <c r="L158" s="41"/>
      <c r="M158" s="192"/>
      <c r="N158" s="193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8" t="s">
        <v>135</v>
      </c>
      <c r="AU158" s="18" t="s">
        <v>88</v>
      </c>
    </row>
    <row r="159" spans="1:65" s="2" customFormat="1" ht="21.75" customHeight="1">
      <c r="A159" s="36"/>
      <c r="B159" s="37"/>
      <c r="C159" s="176" t="s">
        <v>379</v>
      </c>
      <c r="D159" s="176" t="s">
        <v>128</v>
      </c>
      <c r="E159" s="177" t="s">
        <v>380</v>
      </c>
      <c r="F159" s="178" t="s">
        <v>381</v>
      </c>
      <c r="G159" s="179" t="s">
        <v>243</v>
      </c>
      <c r="H159" s="180">
        <v>80</v>
      </c>
      <c r="I159" s="181"/>
      <c r="J159" s="182">
        <f>ROUND(I159*H159,2)</f>
        <v>0</v>
      </c>
      <c r="K159" s="178" t="s">
        <v>132</v>
      </c>
      <c r="L159" s="41"/>
      <c r="M159" s="183" t="s">
        <v>32</v>
      </c>
      <c r="N159" s="184" t="s">
        <v>50</v>
      </c>
      <c r="O159" s="66"/>
      <c r="P159" s="185">
        <f>O159*H159</f>
        <v>0</v>
      </c>
      <c r="Q159" s="185">
        <v>1.16E-3</v>
      </c>
      <c r="R159" s="185">
        <f>Q159*H159</f>
        <v>9.2799999999999994E-2</v>
      </c>
      <c r="S159" s="185">
        <v>0</v>
      </c>
      <c r="T159" s="18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252</v>
      </c>
      <c r="AT159" s="187" t="s">
        <v>128</v>
      </c>
      <c r="AU159" s="187" t="s">
        <v>88</v>
      </c>
      <c r="AY159" s="18" t="s">
        <v>125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8" t="s">
        <v>21</v>
      </c>
      <c r="BK159" s="188">
        <f>ROUND(I159*H159,2)</f>
        <v>0</v>
      </c>
      <c r="BL159" s="18" t="s">
        <v>252</v>
      </c>
      <c r="BM159" s="187" t="s">
        <v>382</v>
      </c>
    </row>
    <row r="160" spans="1:65" s="2" customFormat="1" ht="11.25">
      <c r="A160" s="36"/>
      <c r="B160" s="37"/>
      <c r="C160" s="38"/>
      <c r="D160" s="189" t="s">
        <v>135</v>
      </c>
      <c r="E160" s="38"/>
      <c r="F160" s="190" t="s">
        <v>383</v>
      </c>
      <c r="G160" s="38"/>
      <c r="H160" s="38"/>
      <c r="I160" s="191"/>
      <c r="J160" s="38"/>
      <c r="K160" s="38"/>
      <c r="L160" s="41"/>
      <c r="M160" s="192"/>
      <c r="N160" s="193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8" t="s">
        <v>135</v>
      </c>
      <c r="AU160" s="18" t="s">
        <v>88</v>
      </c>
    </row>
    <row r="161" spans="1:65" s="2" customFormat="1" ht="21.75" customHeight="1">
      <c r="A161" s="36"/>
      <c r="B161" s="37"/>
      <c r="C161" s="176" t="s">
        <v>384</v>
      </c>
      <c r="D161" s="176" t="s">
        <v>128</v>
      </c>
      <c r="E161" s="177" t="s">
        <v>385</v>
      </c>
      <c r="F161" s="178" t="s">
        <v>386</v>
      </c>
      <c r="G161" s="179" t="s">
        <v>243</v>
      </c>
      <c r="H161" s="180">
        <v>10</v>
      </c>
      <c r="I161" s="181"/>
      <c r="J161" s="182">
        <f>ROUND(I161*H161,2)</f>
        <v>0</v>
      </c>
      <c r="K161" s="178" t="s">
        <v>132</v>
      </c>
      <c r="L161" s="41"/>
      <c r="M161" s="183" t="s">
        <v>32</v>
      </c>
      <c r="N161" s="184" t="s">
        <v>50</v>
      </c>
      <c r="O161" s="66"/>
      <c r="P161" s="185">
        <f>O161*H161</f>
        <v>0</v>
      </c>
      <c r="Q161" s="185">
        <v>1.4400000000000001E-3</v>
      </c>
      <c r="R161" s="185">
        <f>Q161*H161</f>
        <v>1.4400000000000001E-2</v>
      </c>
      <c r="S161" s="185">
        <v>0</v>
      </c>
      <c r="T161" s="18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252</v>
      </c>
      <c r="AT161" s="187" t="s">
        <v>128</v>
      </c>
      <c r="AU161" s="187" t="s">
        <v>88</v>
      </c>
      <c r="AY161" s="18" t="s">
        <v>125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8" t="s">
        <v>21</v>
      </c>
      <c r="BK161" s="188">
        <f>ROUND(I161*H161,2)</f>
        <v>0</v>
      </c>
      <c r="BL161" s="18" t="s">
        <v>252</v>
      </c>
      <c r="BM161" s="187" t="s">
        <v>387</v>
      </c>
    </row>
    <row r="162" spans="1:65" s="2" customFormat="1" ht="11.25">
      <c r="A162" s="36"/>
      <c r="B162" s="37"/>
      <c r="C162" s="38"/>
      <c r="D162" s="189" t="s">
        <v>135</v>
      </c>
      <c r="E162" s="38"/>
      <c r="F162" s="190" t="s">
        <v>388</v>
      </c>
      <c r="G162" s="38"/>
      <c r="H162" s="38"/>
      <c r="I162" s="191"/>
      <c r="J162" s="38"/>
      <c r="K162" s="38"/>
      <c r="L162" s="41"/>
      <c r="M162" s="192"/>
      <c r="N162" s="193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8" t="s">
        <v>135</v>
      </c>
      <c r="AU162" s="18" t="s">
        <v>88</v>
      </c>
    </row>
    <row r="163" spans="1:65" s="2" customFormat="1" ht="21.75" customHeight="1">
      <c r="A163" s="36"/>
      <c r="B163" s="37"/>
      <c r="C163" s="176" t="s">
        <v>389</v>
      </c>
      <c r="D163" s="176" t="s">
        <v>128</v>
      </c>
      <c r="E163" s="177" t="s">
        <v>390</v>
      </c>
      <c r="F163" s="178" t="s">
        <v>391</v>
      </c>
      <c r="G163" s="179" t="s">
        <v>243</v>
      </c>
      <c r="H163" s="180">
        <v>18</v>
      </c>
      <c r="I163" s="181"/>
      <c r="J163" s="182">
        <f>ROUND(I163*H163,2)</f>
        <v>0</v>
      </c>
      <c r="K163" s="178" t="s">
        <v>132</v>
      </c>
      <c r="L163" s="41"/>
      <c r="M163" s="183" t="s">
        <v>32</v>
      </c>
      <c r="N163" s="184" t="s">
        <v>50</v>
      </c>
      <c r="O163" s="66"/>
      <c r="P163" s="185">
        <f>O163*H163</f>
        <v>0</v>
      </c>
      <c r="Q163" s="185">
        <v>9.7999999999999997E-4</v>
      </c>
      <c r="R163" s="185">
        <f>Q163*H163</f>
        <v>1.7639999999999999E-2</v>
      </c>
      <c r="S163" s="185">
        <v>0</v>
      </c>
      <c r="T163" s="18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7" t="s">
        <v>252</v>
      </c>
      <c r="AT163" s="187" t="s">
        <v>128</v>
      </c>
      <c r="AU163" s="187" t="s">
        <v>88</v>
      </c>
      <c r="AY163" s="18" t="s">
        <v>125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8" t="s">
        <v>21</v>
      </c>
      <c r="BK163" s="188">
        <f>ROUND(I163*H163,2)</f>
        <v>0</v>
      </c>
      <c r="BL163" s="18" t="s">
        <v>252</v>
      </c>
      <c r="BM163" s="187" t="s">
        <v>392</v>
      </c>
    </row>
    <row r="164" spans="1:65" s="2" customFormat="1" ht="11.25">
      <c r="A164" s="36"/>
      <c r="B164" s="37"/>
      <c r="C164" s="38"/>
      <c r="D164" s="189" t="s">
        <v>135</v>
      </c>
      <c r="E164" s="38"/>
      <c r="F164" s="190" t="s">
        <v>393</v>
      </c>
      <c r="G164" s="38"/>
      <c r="H164" s="38"/>
      <c r="I164" s="191"/>
      <c r="J164" s="38"/>
      <c r="K164" s="38"/>
      <c r="L164" s="41"/>
      <c r="M164" s="192"/>
      <c r="N164" s="193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8" t="s">
        <v>135</v>
      </c>
      <c r="AU164" s="18" t="s">
        <v>88</v>
      </c>
    </row>
    <row r="165" spans="1:65" s="2" customFormat="1" ht="21.75" customHeight="1">
      <c r="A165" s="36"/>
      <c r="B165" s="37"/>
      <c r="C165" s="176" t="s">
        <v>394</v>
      </c>
      <c r="D165" s="176" t="s">
        <v>128</v>
      </c>
      <c r="E165" s="177" t="s">
        <v>395</v>
      </c>
      <c r="F165" s="178" t="s">
        <v>396</v>
      </c>
      <c r="G165" s="179" t="s">
        <v>243</v>
      </c>
      <c r="H165" s="180">
        <v>70</v>
      </c>
      <c r="I165" s="181"/>
      <c r="J165" s="182">
        <f>ROUND(I165*H165,2)</f>
        <v>0</v>
      </c>
      <c r="K165" s="178" t="s">
        <v>132</v>
      </c>
      <c r="L165" s="41"/>
      <c r="M165" s="183" t="s">
        <v>32</v>
      </c>
      <c r="N165" s="184" t="s">
        <v>50</v>
      </c>
      <c r="O165" s="66"/>
      <c r="P165" s="185">
        <f>O165*H165</f>
        <v>0</v>
      </c>
      <c r="Q165" s="185">
        <v>1.2600000000000001E-3</v>
      </c>
      <c r="R165" s="185">
        <f>Q165*H165</f>
        <v>8.8200000000000001E-2</v>
      </c>
      <c r="S165" s="185">
        <v>0</v>
      </c>
      <c r="T165" s="18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252</v>
      </c>
      <c r="AT165" s="187" t="s">
        <v>128</v>
      </c>
      <c r="AU165" s="187" t="s">
        <v>88</v>
      </c>
      <c r="AY165" s="18" t="s">
        <v>125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8" t="s">
        <v>21</v>
      </c>
      <c r="BK165" s="188">
        <f>ROUND(I165*H165,2)</f>
        <v>0</v>
      </c>
      <c r="BL165" s="18" t="s">
        <v>252</v>
      </c>
      <c r="BM165" s="187" t="s">
        <v>397</v>
      </c>
    </row>
    <row r="166" spans="1:65" s="2" customFormat="1" ht="11.25">
      <c r="A166" s="36"/>
      <c r="B166" s="37"/>
      <c r="C166" s="38"/>
      <c r="D166" s="189" t="s">
        <v>135</v>
      </c>
      <c r="E166" s="38"/>
      <c r="F166" s="190" t="s">
        <v>398</v>
      </c>
      <c r="G166" s="38"/>
      <c r="H166" s="38"/>
      <c r="I166" s="191"/>
      <c r="J166" s="38"/>
      <c r="K166" s="38"/>
      <c r="L166" s="41"/>
      <c r="M166" s="192"/>
      <c r="N166" s="193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8" t="s">
        <v>135</v>
      </c>
      <c r="AU166" s="18" t="s">
        <v>88</v>
      </c>
    </row>
    <row r="167" spans="1:65" s="2" customFormat="1" ht="21.75" customHeight="1">
      <c r="A167" s="36"/>
      <c r="B167" s="37"/>
      <c r="C167" s="176" t="s">
        <v>399</v>
      </c>
      <c r="D167" s="176" t="s">
        <v>128</v>
      </c>
      <c r="E167" s="177" t="s">
        <v>400</v>
      </c>
      <c r="F167" s="178" t="s">
        <v>401</v>
      </c>
      <c r="G167" s="179" t="s">
        <v>243</v>
      </c>
      <c r="H167" s="180">
        <v>17</v>
      </c>
      <c r="I167" s="181"/>
      <c r="J167" s="182">
        <f>ROUND(I167*H167,2)</f>
        <v>0</v>
      </c>
      <c r="K167" s="178" t="s">
        <v>132</v>
      </c>
      <c r="L167" s="41"/>
      <c r="M167" s="183" t="s">
        <v>32</v>
      </c>
      <c r="N167" s="184" t="s">
        <v>50</v>
      </c>
      <c r="O167" s="66"/>
      <c r="P167" s="185">
        <f>O167*H167</f>
        <v>0</v>
      </c>
      <c r="Q167" s="185">
        <v>1.5299999999999999E-3</v>
      </c>
      <c r="R167" s="185">
        <f>Q167*H167</f>
        <v>2.6009999999999998E-2</v>
      </c>
      <c r="S167" s="185">
        <v>0</v>
      </c>
      <c r="T167" s="18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7" t="s">
        <v>252</v>
      </c>
      <c r="AT167" s="187" t="s">
        <v>128</v>
      </c>
      <c r="AU167" s="187" t="s">
        <v>88</v>
      </c>
      <c r="AY167" s="18" t="s">
        <v>125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8" t="s">
        <v>21</v>
      </c>
      <c r="BK167" s="188">
        <f>ROUND(I167*H167,2)</f>
        <v>0</v>
      </c>
      <c r="BL167" s="18" t="s">
        <v>252</v>
      </c>
      <c r="BM167" s="187" t="s">
        <v>402</v>
      </c>
    </row>
    <row r="168" spans="1:65" s="2" customFormat="1" ht="11.25">
      <c r="A168" s="36"/>
      <c r="B168" s="37"/>
      <c r="C168" s="38"/>
      <c r="D168" s="189" t="s">
        <v>135</v>
      </c>
      <c r="E168" s="38"/>
      <c r="F168" s="190" t="s">
        <v>403</v>
      </c>
      <c r="G168" s="38"/>
      <c r="H168" s="38"/>
      <c r="I168" s="191"/>
      <c r="J168" s="38"/>
      <c r="K168" s="38"/>
      <c r="L168" s="41"/>
      <c r="M168" s="192"/>
      <c r="N168" s="193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8" t="s">
        <v>135</v>
      </c>
      <c r="AU168" s="18" t="s">
        <v>88</v>
      </c>
    </row>
    <row r="169" spans="1:65" s="2" customFormat="1" ht="21.75" customHeight="1">
      <c r="A169" s="36"/>
      <c r="B169" s="37"/>
      <c r="C169" s="176" t="s">
        <v>404</v>
      </c>
      <c r="D169" s="176" t="s">
        <v>128</v>
      </c>
      <c r="E169" s="177" t="s">
        <v>405</v>
      </c>
      <c r="F169" s="178" t="s">
        <v>406</v>
      </c>
      <c r="G169" s="179" t="s">
        <v>243</v>
      </c>
      <c r="H169" s="180">
        <v>10</v>
      </c>
      <c r="I169" s="181"/>
      <c r="J169" s="182">
        <f>ROUND(I169*H169,2)</f>
        <v>0</v>
      </c>
      <c r="K169" s="178" t="s">
        <v>132</v>
      </c>
      <c r="L169" s="41"/>
      <c r="M169" s="183" t="s">
        <v>32</v>
      </c>
      <c r="N169" s="184" t="s">
        <v>50</v>
      </c>
      <c r="O169" s="66"/>
      <c r="P169" s="185">
        <f>O169*H169</f>
        <v>0</v>
      </c>
      <c r="Q169" s="185">
        <v>2.8400000000000001E-3</v>
      </c>
      <c r="R169" s="185">
        <f>Q169*H169</f>
        <v>2.8400000000000002E-2</v>
      </c>
      <c r="S169" s="185">
        <v>0</v>
      </c>
      <c r="T169" s="18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7" t="s">
        <v>252</v>
      </c>
      <c r="AT169" s="187" t="s">
        <v>128</v>
      </c>
      <c r="AU169" s="187" t="s">
        <v>88</v>
      </c>
      <c r="AY169" s="18" t="s">
        <v>125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8" t="s">
        <v>21</v>
      </c>
      <c r="BK169" s="188">
        <f>ROUND(I169*H169,2)</f>
        <v>0</v>
      </c>
      <c r="BL169" s="18" t="s">
        <v>252</v>
      </c>
      <c r="BM169" s="187" t="s">
        <v>407</v>
      </c>
    </row>
    <row r="170" spans="1:65" s="2" customFormat="1" ht="11.25">
      <c r="A170" s="36"/>
      <c r="B170" s="37"/>
      <c r="C170" s="38"/>
      <c r="D170" s="189" t="s">
        <v>135</v>
      </c>
      <c r="E170" s="38"/>
      <c r="F170" s="190" t="s">
        <v>408</v>
      </c>
      <c r="G170" s="38"/>
      <c r="H170" s="38"/>
      <c r="I170" s="191"/>
      <c r="J170" s="38"/>
      <c r="K170" s="38"/>
      <c r="L170" s="41"/>
      <c r="M170" s="192"/>
      <c r="N170" s="193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8" t="s">
        <v>135</v>
      </c>
      <c r="AU170" s="18" t="s">
        <v>88</v>
      </c>
    </row>
    <row r="171" spans="1:65" s="2" customFormat="1" ht="21.75" customHeight="1">
      <c r="A171" s="36"/>
      <c r="B171" s="37"/>
      <c r="C171" s="176" t="s">
        <v>409</v>
      </c>
      <c r="D171" s="176" t="s">
        <v>128</v>
      </c>
      <c r="E171" s="177" t="s">
        <v>410</v>
      </c>
      <c r="F171" s="178" t="s">
        <v>411</v>
      </c>
      <c r="G171" s="179" t="s">
        <v>243</v>
      </c>
      <c r="H171" s="180">
        <v>133</v>
      </c>
      <c r="I171" s="181"/>
      <c r="J171" s="182">
        <f>ROUND(I171*H171,2)</f>
        <v>0</v>
      </c>
      <c r="K171" s="178" t="s">
        <v>132</v>
      </c>
      <c r="L171" s="41"/>
      <c r="M171" s="183" t="s">
        <v>32</v>
      </c>
      <c r="N171" s="184" t="s">
        <v>50</v>
      </c>
      <c r="O171" s="66"/>
      <c r="P171" s="185">
        <f>O171*H171</f>
        <v>0</v>
      </c>
      <c r="Q171" s="185">
        <v>3.7299999999999998E-3</v>
      </c>
      <c r="R171" s="185">
        <f>Q171*H171</f>
        <v>0.49608999999999998</v>
      </c>
      <c r="S171" s="185">
        <v>0</v>
      </c>
      <c r="T171" s="18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252</v>
      </c>
      <c r="AT171" s="187" t="s">
        <v>128</v>
      </c>
      <c r="AU171" s="187" t="s">
        <v>88</v>
      </c>
      <c r="AY171" s="18" t="s">
        <v>125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8" t="s">
        <v>21</v>
      </c>
      <c r="BK171" s="188">
        <f>ROUND(I171*H171,2)</f>
        <v>0</v>
      </c>
      <c r="BL171" s="18" t="s">
        <v>252</v>
      </c>
      <c r="BM171" s="187" t="s">
        <v>412</v>
      </c>
    </row>
    <row r="172" spans="1:65" s="2" customFormat="1" ht="11.25">
      <c r="A172" s="36"/>
      <c r="B172" s="37"/>
      <c r="C172" s="38"/>
      <c r="D172" s="189" t="s">
        <v>135</v>
      </c>
      <c r="E172" s="38"/>
      <c r="F172" s="190" t="s">
        <v>413</v>
      </c>
      <c r="G172" s="38"/>
      <c r="H172" s="38"/>
      <c r="I172" s="191"/>
      <c r="J172" s="38"/>
      <c r="K172" s="38"/>
      <c r="L172" s="41"/>
      <c r="M172" s="192"/>
      <c r="N172" s="193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8" t="s">
        <v>135</v>
      </c>
      <c r="AU172" s="18" t="s">
        <v>88</v>
      </c>
    </row>
    <row r="173" spans="1:65" s="2" customFormat="1" ht="21.75" customHeight="1">
      <c r="A173" s="36"/>
      <c r="B173" s="37"/>
      <c r="C173" s="176" t="s">
        <v>414</v>
      </c>
      <c r="D173" s="176" t="s">
        <v>128</v>
      </c>
      <c r="E173" s="177" t="s">
        <v>415</v>
      </c>
      <c r="F173" s="178" t="s">
        <v>416</v>
      </c>
      <c r="G173" s="179" t="s">
        <v>243</v>
      </c>
      <c r="H173" s="180">
        <v>32</v>
      </c>
      <c r="I173" s="181"/>
      <c r="J173" s="182">
        <f>ROUND(I173*H173,2)</f>
        <v>0</v>
      </c>
      <c r="K173" s="178" t="s">
        <v>132</v>
      </c>
      <c r="L173" s="41"/>
      <c r="M173" s="183" t="s">
        <v>32</v>
      </c>
      <c r="N173" s="184" t="s">
        <v>50</v>
      </c>
      <c r="O173" s="66"/>
      <c r="P173" s="185">
        <f>O173*H173</f>
        <v>0</v>
      </c>
      <c r="Q173" s="185">
        <v>6.3E-3</v>
      </c>
      <c r="R173" s="185">
        <f>Q173*H173</f>
        <v>0.2016</v>
      </c>
      <c r="S173" s="185">
        <v>0</v>
      </c>
      <c r="T173" s="18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7" t="s">
        <v>252</v>
      </c>
      <c r="AT173" s="187" t="s">
        <v>128</v>
      </c>
      <c r="AU173" s="187" t="s">
        <v>88</v>
      </c>
      <c r="AY173" s="18" t="s">
        <v>125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8" t="s">
        <v>21</v>
      </c>
      <c r="BK173" s="188">
        <f>ROUND(I173*H173,2)</f>
        <v>0</v>
      </c>
      <c r="BL173" s="18" t="s">
        <v>252</v>
      </c>
      <c r="BM173" s="187" t="s">
        <v>417</v>
      </c>
    </row>
    <row r="174" spans="1:65" s="2" customFormat="1" ht="11.25">
      <c r="A174" s="36"/>
      <c r="B174" s="37"/>
      <c r="C174" s="38"/>
      <c r="D174" s="189" t="s">
        <v>135</v>
      </c>
      <c r="E174" s="38"/>
      <c r="F174" s="190" t="s">
        <v>418</v>
      </c>
      <c r="G174" s="38"/>
      <c r="H174" s="38"/>
      <c r="I174" s="191"/>
      <c r="J174" s="38"/>
      <c r="K174" s="38"/>
      <c r="L174" s="41"/>
      <c r="M174" s="192"/>
      <c r="N174" s="193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8" t="s">
        <v>135</v>
      </c>
      <c r="AU174" s="18" t="s">
        <v>88</v>
      </c>
    </row>
    <row r="175" spans="1:65" s="2" customFormat="1" ht="24.2" customHeight="1">
      <c r="A175" s="36"/>
      <c r="B175" s="37"/>
      <c r="C175" s="176" t="s">
        <v>29</v>
      </c>
      <c r="D175" s="176" t="s">
        <v>128</v>
      </c>
      <c r="E175" s="177" t="s">
        <v>419</v>
      </c>
      <c r="F175" s="178" t="s">
        <v>420</v>
      </c>
      <c r="G175" s="179" t="s">
        <v>243</v>
      </c>
      <c r="H175" s="180">
        <v>78</v>
      </c>
      <c r="I175" s="181"/>
      <c r="J175" s="182">
        <f>ROUND(I175*H175,2)</f>
        <v>0</v>
      </c>
      <c r="K175" s="178" t="s">
        <v>132</v>
      </c>
      <c r="L175" s="41"/>
      <c r="M175" s="183" t="s">
        <v>32</v>
      </c>
      <c r="N175" s="184" t="s">
        <v>50</v>
      </c>
      <c r="O175" s="66"/>
      <c r="P175" s="185">
        <f>O175*H175</f>
        <v>0</v>
      </c>
      <c r="Q175" s="185">
        <v>5.0000000000000002E-5</v>
      </c>
      <c r="R175" s="185">
        <f>Q175*H175</f>
        <v>3.9000000000000003E-3</v>
      </c>
      <c r="S175" s="185">
        <v>0</v>
      </c>
      <c r="T175" s="18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7" t="s">
        <v>252</v>
      </c>
      <c r="AT175" s="187" t="s">
        <v>128</v>
      </c>
      <c r="AU175" s="187" t="s">
        <v>88</v>
      </c>
      <c r="AY175" s="18" t="s">
        <v>125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8" t="s">
        <v>21</v>
      </c>
      <c r="BK175" s="188">
        <f>ROUND(I175*H175,2)</f>
        <v>0</v>
      </c>
      <c r="BL175" s="18" t="s">
        <v>252</v>
      </c>
      <c r="BM175" s="187" t="s">
        <v>421</v>
      </c>
    </row>
    <row r="176" spans="1:65" s="2" customFormat="1" ht="11.25">
      <c r="A176" s="36"/>
      <c r="B176" s="37"/>
      <c r="C176" s="38"/>
      <c r="D176" s="189" t="s">
        <v>135</v>
      </c>
      <c r="E176" s="38"/>
      <c r="F176" s="190" t="s">
        <v>422</v>
      </c>
      <c r="G176" s="38"/>
      <c r="H176" s="38"/>
      <c r="I176" s="191"/>
      <c r="J176" s="38"/>
      <c r="K176" s="38"/>
      <c r="L176" s="41"/>
      <c r="M176" s="192"/>
      <c r="N176" s="193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8" t="s">
        <v>135</v>
      </c>
      <c r="AU176" s="18" t="s">
        <v>88</v>
      </c>
    </row>
    <row r="177" spans="1:65" s="2" customFormat="1" ht="33" customHeight="1">
      <c r="A177" s="36"/>
      <c r="B177" s="37"/>
      <c r="C177" s="176" t="s">
        <v>423</v>
      </c>
      <c r="D177" s="176" t="s">
        <v>128</v>
      </c>
      <c r="E177" s="177" t="s">
        <v>424</v>
      </c>
      <c r="F177" s="178" t="s">
        <v>425</v>
      </c>
      <c r="G177" s="179" t="s">
        <v>243</v>
      </c>
      <c r="H177" s="180">
        <v>75</v>
      </c>
      <c r="I177" s="181"/>
      <c r="J177" s="182">
        <f>ROUND(I177*H177,2)</f>
        <v>0</v>
      </c>
      <c r="K177" s="178" t="s">
        <v>132</v>
      </c>
      <c r="L177" s="41"/>
      <c r="M177" s="183" t="s">
        <v>32</v>
      </c>
      <c r="N177" s="184" t="s">
        <v>50</v>
      </c>
      <c r="O177" s="66"/>
      <c r="P177" s="185">
        <f>O177*H177</f>
        <v>0</v>
      </c>
      <c r="Q177" s="185">
        <v>6.9999999999999994E-5</v>
      </c>
      <c r="R177" s="185">
        <f>Q177*H177</f>
        <v>5.2499999999999995E-3</v>
      </c>
      <c r="S177" s="185">
        <v>0</v>
      </c>
      <c r="T177" s="18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7" t="s">
        <v>252</v>
      </c>
      <c r="AT177" s="187" t="s">
        <v>128</v>
      </c>
      <c r="AU177" s="187" t="s">
        <v>88</v>
      </c>
      <c r="AY177" s="18" t="s">
        <v>125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8" t="s">
        <v>21</v>
      </c>
      <c r="BK177" s="188">
        <f>ROUND(I177*H177,2)</f>
        <v>0</v>
      </c>
      <c r="BL177" s="18" t="s">
        <v>252</v>
      </c>
      <c r="BM177" s="187" t="s">
        <v>426</v>
      </c>
    </row>
    <row r="178" spans="1:65" s="2" customFormat="1" ht="11.25">
      <c r="A178" s="36"/>
      <c r="B178" s="37"/>
      <c r="C178" s="38"/>
      <c r="D178" s="189" t="s">
        <v>135</v>
      </c>
      <c r="E178" s="38"/>
      <c r="F178" s="190" t="s">
        <v>427</v>
      </c>
      <c r="G178" s="38"/>
      <c r="H178" s="38"/>
      <c r="I178" s="191"/>
      <c r="J178" s="38"/>
      <c r="K178" s="38"/>
      <c r="L178" s="41"/>
      <c r="M178" s="192"/>
      <c r="N178" s="193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8" t="s">
        <v>135</v>
      </c>
      <c r="AU178" s="18" t="s">
        <v>88</v>
      </c>
    </row>
    <row r="179" spans="1:65" s="2" customFormat="1" ht="24.2" customHeight="1">
      <c r="A179" s="36"/>
      <c r="B179" s="37"/>
      <c r="C179" s="176" t="s">
        <v>428</v>
      </c>
      <c r="D179" s="176" t="s">
        <v>128</v>
      </c>
      <c r="E179" s="177" t="s">
        <v>429</v>
      </c>
      <c r="F179" s="178" t="s">
        <v>430</v>
      </c>
      <c r="G179" s="179" t="s">
        <v>243</v>
      </c>
      <c r="H179" s="180">
        <v>176</v>
      </c>
      <c r="I179" s="181"/>
      <c r="J179" s="182">
        <f>ROUND(I179*H179,2)</f>
        <v>0</v>
      </c>
      <c r="K179" s="178" t="s">
        <v>132</v>
      </c>
      <c r="L179" s="41"/>
      <c r="M179" s="183" t="s">
        <v>32</v>
      </c>
      <c r="N179" s="184" t="s">
        <v>50</v>
      </c>
      <c r="O179" s="66"/>
      <c r="P179" s="185">
        <f>O179*H179</f>
        <v>0</v>
      </c>
      <c r="Q179" s="185">
        <v>6.9999999999999994E-5</v>
      </c>
      <c r="R179" s="185">
        <f>Q179*H179</f>
        <v>1.2319999999999999E-2</v>
      </c>
      <c r="S179" s="185">
        <v>0</v>
      </c>
      <c r="T179" s="18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7" t="s">
        <v>252</v>
      </c>
      <c r="AT179" s="187" t="s">
        <v>128</v>
      </c>
      <c r="AU179" s="187" t="s">
        <v>88</v>
      </c>
      <c r="AY179" s="18" t="s">
        <v>125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8" t="s">
        <v>21</v>
      </c>
      <c r="BK179" s="188">
        <f>ROUND(I179*H179,2)</f>
        <v>0</v>
      </c>
      <c r="BL179" s="18" t="s">
        <v>252</v>
      </c>
      <c r="BM179" s="187" t="s">
        <v>431</v>
      </c>
    </row>
    <row r="180" spans="1:65" s="2" customFormat="1" ht="11.25">
      <c r="A180" s="36"/>
      <c r="B180" s="37"/>
      <c r="C180" s="38"/>
      <c r="D180" s="189" t="s">
        <v>135</v>
      </c>
      <c r="E180" s="38"/>
      <c r="F180" s="190" t="s">
        <v>432</v>
      </c>
      <c r="G180" s="38"/>
      <c r="H180" s="38"/>
      <c r="I180" s="191"/>
      <c r="J180" s="38"/>
      <c r="K180" s="38"/>
      <c r="L180" s="41"/>
      <c r="M180" s="192"/>
      <c r="N180" s="193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8" t="s">
        <v>135</v>
      </c>
      <c r="AU180" s="18" t="s">
        <v>88</v>
      </c>
    </row>
    <row r="181" spans="1:65" s="2" customFormat="1" ht="33" customHeight="1">
      <c r="A181" s="36"/>
      <c r="B181" s="37"/>
      <c r="C181" s="176" t="s">
        <v>433</v>
      </c>
      <c r="D181" s="176" t="s">
        <v>128</v>
      </c>
      <c r="E181" s="177" t="s">
        <v>434</v>
      </c>
      <c r="F181" s="178" t="s">
        <v>435</v>
      </c>
      <c r="G181" s="179" t="s">
        <v>243</v>
      </c>
      <c r="H181" s="180">
        <v>15</v>
      </c>
      <c r="I181" s="181"/>
      <c r="J181" s="182">
        <f>ROUND(I181*H181,2)</f>
        <v>0</v>
      </c>
      <c r="K181" s="178" t="s">
        <v>132</v>
      </c>
      <c r="L181" s="41"/>
      <c r="M181" s="183" t="s">
        <v>32</v>
      </c>
      <c r="N181" s="184" t="s">
        <v>50</v>
      </c>
      <c r="O181" s="66"/>
      <c r="P181" s="185">
        <f>O181*H181</f>
        <v>0</v>
      </c>
      <c r="Q181" s="185">
        <v>9.0000000000000006E-5</v>
      </c>
      <c r="R181" s="185">
        <f>Q181*H181</f>
        <v>1.3500000000000001E-3</v>
      </c>
      <c r="S181" s="185">
        <v>0</v>
      </c>
      <c r="T181" s="18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252</v>
      </c>
      <c r="AT181" s="187" t="s">
        <v>128</v>
      </c>
      <c r="AU181" s="187" t="s">
        <v>88</v>
      </c>
      <c r="AY181" s="18" t="s">
        <v>125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8" t="s">
        <v>21</v>
      </c>
      <c r="BK181" s="188">
        <f>ROUND(I181*H181,2)</f>
        <v>0</v>
      </c>
      <c r="BL181" s="18" t="s">
        <v>252</v>
      </c>
      <c r="BM181" s="187" t="s">
        <v>436</v>
      </c>
    </row>
    <row r="182" spans="1:65" s="2" customFormat="1" ht="11.25">
      <c r="A182" s="36"/>
      <c r="B182" s="37"/>
      <c r="C182" s="38"/>
      <c r="D182" s="189" t="s">
        <v>135</v>
      </c>
      <c r="E182" s="38"/>
      <c r="F182" s="190" t="s">
        <v>437</v>
      </c>
      <c r="G182" s="38"/>
      <c r="H182" s="38"/>
      <c r="I182" s="191"/>
      <c r="J182" s="38"/>
      <c r="K182" s="38"/>
      <c r="L182" s="41"/>
      <c r="M182" s="192"/>
      <c r="N182" s="193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8" t="s">
        <v>135</v>
      </c>
      <c r="AU182" s="18" t="s">
        <v>88</v>
      </c>
    </row>
    <row r="183" spans="1:65" s="2" customFormat="1" ht="33" customHeight="1">
      <c r="A183" s="36"/>
      <c r="B183" s="37"/>
      <c r="C183" s="176" t="s">
        <v>438</v>
      </c>
      <c r="D183" s="176" t="s">
        <v>128</v>
      </c>
      <c r="E183" s="177" t="s">
        <v>439</v>
      </c>
      <c r="F183" s="178" t="s">
        <v>440</v>
      </c>
      <c r="G183" s="179" t="s">
        <v>243</v>
      </c>
      <c r="H183" s="180">
        <v>5</v>
      </c>
      <c r="I183" s="181"/>
      <c r="J183" s="182">
        <f>ROUND(I183*H183,2)</f>
        <v>0</v>
      </c>
      <c r="K183" s="178" t="s">
        <v>132</v>
      </c>
      <c r="L183" s="41"/>
      <c r="M183" s="183" t="s">
        <v>32</v>
      </c>
      <c r="N183" s="184" t="s">
        <v>50</v>
      </c>
      <c r="O183" s="66"/>
      <c r="P183" s="185">
        <f>O183*H183</f>
        <v>0</v>
      </c>
      <c r="Q183" s="185">
        <v>2.0000000000000001E-4</v>
      </c>
      <c r="R183" s="185">
        <f>Q183*H183</f>
        <v>1E-3</v>
      </c>
      <c r="S183" s="185">
        <v>0</v>
      </c>
      <c r="T183" s="18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7" t="s">
        <v>252</v>
      </c>
      <c r="AT183" s="187" t="s">
        <v>128</v>
      </c>
      <c r="AU183" s="187" t="s">
        <v>88</v>
      </c>
      <c r="AY183" s="18" t="s">
        <v>125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8" t="s">
        <v>21</v>
      </c>
      <c r="BK183" s="188">
        <f>ROUND(I183*H183,2)</f>
        <v>0</v>
      </c>
      <c r="BL183" s="18" t="s">
        <v>252</v>
      </c>
      <c r="BM183" s="187" t="s">
        <v>441</v>
      </c>
    </row>
    <row r="184" spans="1:65" s="2" customFormat="1" ht="11.25">
      <c r="A184" s="36"/>
      <c r="B184" s="37"/>
      <c r="C184" s="38"/>
      <c r="D184" s="189" t="s">
        <v>135</v>
      </c>
      <c r="E184" s="38"/>
      <c r="F184" s="190" t="s">
        <v>442</v>
      </c>
      <c r="G184" s="38"/>
      <c r="H184" s="38"/>
      <c r="I184" s="191"/>
      <c r="J184" s="38"/>
      <c r="K184" s="38"/>
      <c r="L184" s="41"/>
      <c r="M184" s="192"/>
      <c r="N184" s="193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8" t="s">
        <v>135</v>
      </c>
      <c r="AU184" s="18" t="s">
        <v>88</v>
      </c>
    </row>
    <row r="185" spans="1:65" s="2" customFormat="1" ht="33" customHeight="1">
      <c r="A185" s="36"/>
      <c r="B185" s="37"/>
      <c r="C185" s="176" t="s">
        <v>443</v>
      </c>
      <c r="D185" s="176" t="s">
        <v>128</v>
      </c>
      <c r="E185" s="177" t="s">
        <v>444</v>
      </c>
      <c r="F185" s="178" t="s">
        <v>445</v>
      </c>
      <c r="G185" s="179" t="s">
        <v>243</v>
      </c>
      <c r="H185" s="180">
        <v>12</v>
      </c>
      <c r="I185" s="181"/>
      <c r="J185" s="182">
        <f>ROUND(I185*H185,2)</f>
        <v>0</v>
      </c>
      <c r="K185" s="178" t="s">
        <v>132</v>
      </c>
      <c r="L185" s="41"/>
      <c r="M185" s="183" t="s">
        <v>32</v>
      </c>
      <c r="N185" s="184" t="s">
        <v>50</v>
      </c>
      <c r="O185" s="66"/>
      <c r="P185" s="185">
        <f>O185*H185</f>
        <v>0</v>
      </c>
      <c r="Q185" s="185">
        <v>2.4000000000000001E-4</v>
      </c>
      <c r="R185" s="185">
        <f>Q185*H185</f>
        <v>2.8800000000000002E-3</v>
      </c>
      <c r="S185" s="185">
        <v>0</v>
      </c>
      <c r="T185" s="18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7" t="s">
        <v>252</v>
      </c>
      <c r="AT185" s="187" t="s">
        <v>128</v>
      </c>
      <c r="AU185" s="187" t="s">
        <v>88</v>
      </c>
      <c r="AY185" s="18" t="s">
        <v>125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8" t="s">
        <v>21</v>
      </c>
      <c r="BK185" s="188">
        <f>ROUND(I185*H185,2)</f>
        <v>0</v>
      </c>
      <c r="BL185" s="18" t="s">
        <v>252</v>
      </c>
      <c r="BM185" s="187" t="s">
        <v>446</v>
      </c>
    </row>
    <row r="186" spans="1:65" s="2" customFormat="1" ht="11.25">
      <c r="A186" s="36"/>
      <c r="B186" s="37"/>
      <c r="C186" s="38"/>
      <c r="D186" s="189" t="s">
        <v>135</v>
      </c>
      <c r="E186" s="38"/>
      <c r="F186" s="190" t="s">
        <v>447</v>
      </c>
      <c r="G186" s="38"/>
      <c r="H186" s="38"/>
      <c r="I186" s="191"/>
      <c r="J186" s="38"/>
      <c r="K186" s="38"/>
      <c r="L186" s="41"/>
      <c r="M186" s="192"/>
      <c r="N186" s="193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8" t="s">
        <v>135</v>
      </c>
      <c r="AU186" s="18" t="s">
        <v>88</v>
      </c>
    </row>
    <row r="187" spans="1:65" s="2" customFormat="1" ht="33" customHeight="1">
      <c r="A187" s="36"/>
      <c r="B187" s="37"/>
      <c r="C187" s="176" t="s">
        <v>448</v>
      </c>
      <c r="D187" s="176" t="s">
        <v>128</v>
      </c>
      <c r="E187" s="177" t="s">
        <v>449</v>
      </c>
      <c r="F187" s="178" t="s">
        <v>450</v>
      </c>
      <c r="G187" s="179" t="s">
        <v>243</v>
      </c>
      <c r="H187" s="180">
        <v>48</v>
      </c>
      <c r="I187" s="181"/>
      <c r="J187" s="182">
        <f>ROUND(I187*H187,2)</f>
        <v>0</v>
      </c>
      <c r="K187" s="178" t="s">
        <v>132</v>
      </c>
      <c r="L187" s="41"/>
      <c r="M187" s="183" t="s">
        <v>32</v>
      </c>
      <c r="N187" s="184" t="s">
        <v>50</v>
      </c>
      <c r="O187" s="66"/>
      <c r="P187" s="185">
        <f>O187*H187</f>
        <v>0</v>
      </c>
      <c r="Q187" s="185">
        <v>2.7E-4</v>
      </c>
      <c r="R187" s="185">
        <f>Q187*H187</f>
        <v>1.2959999999999999E-2</v>
      </c>
      <c r="S187" s="185">
        <v>0</v>
      </c>
      <c r="T187" s="18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7" t="s">
        <v>252</v>
      </c>
      <c r="AT187" s="187" t="s">
        <v>128</v>
      </c>
      <c r="AU187" s="187" t="s">
        <v>88</v>
      </c>
      <c r="AY187" s="18" t="s">
        <v>125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8" t="s">
        <v>21</v>
      </c>
      <c r="BK187" s="188">
        <f>ROUND(I187*H187,2)</f>
        <v>0</v>
      </c>
      <c r="BL187" s="18" t="s">
        <v>252</v>
      </c>
      <c r="BM187" s="187" t="s">
        <v>451</v>
      </c>
    </row>
    <row r="188" spans="1:65" s="2" customFormat="1" ht="11.25">
      <c r="A188" s="36"/>
      <c r="B188" s="37"/>
      <c r="C188" s="38"/>
      <c r="D188" s="189" t="s">
        <v>135</v>
      </c>
      <c r="E188" s="38"/>
      <c r="F188" s="190" t="s">
        <v>452</v>
      </c>
      <c r="G188" s="38"/>
      <c r="H188" s="38"/>
      <c r="I188" s="191"/>
      <c r="J188" s="38"/>
      <c r="K188" s="38"/>
      <c r="L188" s="41"/>
      <c r="M188" s="192"/>
      <c r="N188" s="193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8" t="s">
        <v>135</v>
      </c>
      <c r="AU188" s="18" t="s">
        <v>88</v>
      </c>
    </row>
    <row r="189" spans="1:65" s="2" customFormat="1" ht="33" customHeight="1">
      <c r="A189" s="36"/>
      <c r="B189" s="37"/>
      <c r="C189" s="176" t="s">
        <v>453</v>
      </c>
      <c r="D189" s="176" t="s">
        <v>128</v>
      </c>
      <c r="E189" s="177" t="s">
        <v>454</v>
      </c>
      <c r="F189" s="178" t="s">
        <v>455</v>
      </c>
      <c r="G189" s="179" t="s">
        <v>243</v>
      </c>
      <c r="H189" s="180">
        <v>32</v>
      </c>
      <c r="I189" s="181"/>
      <c r="J189" s="182">
        <f>ROUND(I189*H189,2)</f>
        <v>0</v>
      </c>
      <c r="K189" s="178" t="s">
        <v>132</v>
      </c>
      <c r="L189" s="41"/>
      <c r="M189" s="183" t="s">
        <v>32</v>
      </c>
      <c r="N189" s="184" t="s">
        <v>50</v>
      </c>
      <c r="O189" s="66"/>
      <c r="P189" s="185">
        <f>O189*H189</f>
        <v>0</v>
      </c>
      <c r="Q189" s="185">
        <v>3.4000000000000002E-4</v>
      </c>
      <c r="R189" s="185">
        <f>Q189*H189</f>
        <v>1.0880000000000001E-2</v>
      </c>
      <c r="S189" s="185">
        <v>0</v>
      </c>
      <c r="T189" s="18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7" t="s">
        <v>252</v>
      </c>
      <c r="AT189" s="187" t="s">
        <v>128</v>
      </c>
      <c r="AU189" s="187" t="s">
        <v>88</v>
      </c>
      <c r="AY189" s="18" t="s">
        <v>125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8" t="s">
        <v>21</v>
      </c>
      <c r="BK189" s="188">
        <f>ROUND(I189*H189,2)</f>
        <v>0</v>
      </c>
      <c r="BL189" s="18" t="s">
        <v>252</v>
      </c>
      <c r="BM189" s="187" t="s">
        <v>456</v>
      </c>
    </row>
    <row r="190" spans="1:65" s="2" customFormat="1" ht="11.25">
      <c r="A190" s="36"/>
      <c r="B190" s="37"/>
      <c r="C190" s="38"/>
      <c r="D190" s="189" t="s">
        <v>135</v>
      </c>
      <c r="E190" s="38"/>
      <c r="F190" s="190" t="s">
        <v>457</v>
      </c>
      <c r="G190" s="38"/>
      <c r="H190" s="38"/>
      <c r="I190" s="191"/>
      <c r="J190" s="38"/>
      <c r="K190" s="38"/>
      <c r="L190" s="41"/>
      <c r="M190" s="192"/>
      <c r="N190" s="193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8" t="s">
        <v>135</v>
      </c>
      <c r="AU190" s="18" t="s">
        <v>88</v>
      </c>
    </row>
    <row r="191" spans="1:65" s="2" customFormat="1" ht="16.5" customHeight="1">
      <c r="A191" s="36"/>
      <c r="B191" s="37"/>
      <c r="C191" s="176" t="s">
        <v>458</v>
      </c>
      <c r="D191" s="176" t="s">
        <v>128</v>
      </c>
      <c r="E191" s="177" t="s">
        <v>459</v>
      </c>
      <c r="F191" s="178" t="s">
        <v>460</v>
      </c>
      <c r="G191" s="179" t="s">
        <v>243</v>
      </c>
      <c r="H191" s="180">
        <v>17</v>
      </c>
      <c r="I191" s="181"/>
      <c r="J191" s="182">
        <f>ROUND(I191*H191,2)</f>
        <v>0</v>
      </c>
      <c r="K191" s="178" t="s">
        <v>132</v>
      </c>
      <c r="L191" s="41"/>
      <c r="M191" s="183" t="s">
        <v>32</v>
      </c>
      <c r="N191" s="184" t="s">
        <v>50</v>
      </c>
      <c r="O191" s="66"/>
      <c r="P191" s="185">
        <f>O191*H191</f>
        <v>0</v>
      </c>
      <c r="Q191" s="185">
        <v>1.6199999999999999E-3</v>
      </c>
      <c r="R191" s="185">
        <f>Q191*H191</f>
        <v>2.7539999999999999E-2</v>
      </c>
      <c r="S191" s="185">
        <v>0</v>
      </c>
      <c r="T191" s="18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252</v>
      </c>
      <c r="AT191" s="187" t="s">
        <v>128</v>
      </c>
      <c r="AU191" s="187" t="s">
        <v>88</v>
      </c>
      <c r="AY191" s="18" t="s">
        <v>125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8" t="s">
        <v>21</v>
      </c>
      <c r="BK191" s="188">
        <f>ROUND(I191*H191,2)</f>
        <v>0</v>
      </c>
      <c r="BL191" s="18" t="s">
        <v>252</v>
      </c>
      <c r="BM191" s="187" t="s">
        <v>461</v>
      </c>
    </row>
    <row r="192" spans="1:65" s="2" customFormat="1" ht="11.25">
      <c r="A192" s="36"/>
      <c r="B192" s="37"/>
      <c r="C192" s="38"/>
      <c r="D192" s="189" t="s">
        <v>135</v>
      </c>
      <c r="E192" s="38"/>
      <c r="F192" s="190" t="s">
        <v>462</v>
      </c>
      <c r="G192" s="38"/>
      <c r="H192" s="38"/>
      <c r="I192" s="191"/>
      <c r="J192" s="38"/>
      <c r="K192" s="38"/>
      <c r="L192" s="41"/>
      <c r="M192" s="192"/>
      <c r="N192" s="193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8" t="s">
        <v>135</v>
      </c>
      <c r="AU192" s="18" t="s">
        <v>88</v>
      </c>
    </row>
    <row r="193" spans="1:65" s="2" customFormat="1" ht="16.5" customHeight="1">
      <c r="A193" s="36"/>
      <c r="B193" s="37"/>
      <c r="C193" s="176" t="s">
        <v>463</v>
      </c>
      <c r="D193" s="176" t="s">
        <v>128</v>
      </c>
      <c r="E193" s="177" t="s">
        <v>464</v>
      </c>
      <c r="F193" s="178" t="s">
        <v>465</v>
      </c>
      <c r="G193" s="179" t="s">
        <v>243</v>
      </c>
      <c r="H193" s="180">
        <v>70</v>
      </c>
      <c r="I193" s="181"/>
      <c r="J193" s="182">
        <f>ROUND(I193*H193,2)</f>
        <v>0</v>
      </c>
      <c r="K193" s="178" t="s">
        <v>132</v>
      </c>
      <c r="L193" s="41"/>
      <c r="M193" s="183" t="s">
        <v>32</v>
      </c>
      <c r="N193" s="184" t="s">
        <v>50</v>
      </c>
      <c r="O193" s="66"/>
      <c r="P193" s="185">
        <f>O193*H193</f>
        <v>0</v>
      </c>
      <c r="Q193" s="185">
        <v>1.92E-3</v>
      </c>
      <c r="R193" s="185">
        <f>Q193*H193</f>
        <v>0.13439999999999999</v>
      </c>
      <c r="S193" s="185">
        <v>0</v>
      </c>
      <c r="T193" s="18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7" t="s">
        <v>252</v>
      </c>
      <c r="AT193" s="187" t="s">
        <v>128</v>
      </c>
      <c r="AU193" s="187" t="s">
        <v>88</v>
      </c>
      <c r="AY193" s="18" t="s">
        <v>125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8" t="s">
        <v>21</v>
      </c>
      <c r="BK193" s="188">
        <f>ROUND(I193*H193,2)</f>
        <v>0</v>
      </c>
      <c r="BL193" s="18" t="s">
        <v>252</v>
      </c>
      <c r="BM193" s="187" t="s">
        <v>466</v>
      </c>
    </row>
    <row r="194" spans="1:65" s="2" customFormat="1" ht="11.25">
      <c r="A194" s="36"/>
      <c r="B194" s="37"/>
      <c r="C194" s="38"/>
      <c r="D194" s="189" t="s">
        <v>135</v>
      </c>
      <c r="E194" s="38"/>
      <c r="F194" s="190" t="s">
        <v>467</v>
      </c>
      <c r="G194" s="38"/>
      <c r="H194" s="38"/>
      <c r="I194" s="191"/>
      <c r="J194" s="38"/>
      <c r="K194" s="38"/>
      <c r="L194" s="41"/>
      <c r="M194" s="192"/>
      <c r="N194" s="193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8" t="s">
        <v>135</v>
      </c>
      <c r="AU194" s="18" t="s">
        <v>88</v>
      </c>
    </row>
    <row r="195" spans="1:65" s="2" customFormat="1" ht="16.5" customHeight="1">
      <c r="A195" s="36"/>
      <c r="B195" s="37"/>
      <c r="C195" s="176" t="s">
        <v>468</v>
      </c>
      <c r="D195" s="176" t="s">
        <v>128</v>
      </c>
      <c r="E195" s="177" t="s">
        <v>469</v>
      </c>
      <c r="F195" s="178" t="s">
        <v>470</v>
      </c>
      <c r="G195" s="179" t="s">
        <v>243</v>
      </c>
      <c r="H195" s="180">
        <v>17</v>
      </c>
      <c r="I195" s="181"/>
      <c r="J195" s="182">
        <f>ROUND(I195*H195,2)</f>
        <v>0</v>
      </c>
      <c r="K195" s="178" t="s">
        <v>132</v>
      </c>
      <c r="L195" s="41"/>
      <c r="M195" s="183" t="s">
        <v>32</v>
      </c>
      <c r="N195" s="184" t="s">
        <v>50</v>
      </c>
      <c r="O195" s="66"/>
      <c r="P195" s="185">
        <f>O195*H195</f>
        <v>0</v>
      </c>
      <c r="Q195" s="185">
        <v>2.4199999999999998E-3</v>
      </c>
      <c r="R195" s="185">
        <f>Q195*H195</f>
        <v>4.1139999999999996E-2</v>
      </c>
      <c r="S195" s="185">
        <v>0</v>
      </c>
      <c r="T195" s="18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7" t="s">
        <v>252</v>
      </c>
      <c r="AT195" s="187" t="s">
        <v>128</v>
      </c>
      <c r="AU195" s="187" t="s">
        <v>88</v>
      </c>
      <c r="AY195" s="18" t="s">
        <v>125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8" t="s">
        <v>21</v>
      </c>
      <c r="BK195" s="188">
        <f>ROUND(I195*H195,2)</f>
        <v>0</v>
      </c>
      <c r="BL195" s="18" t="s">
        <v>252</v>
      </c>
      <c r="BM195" s="187" t="s">
        <v>471</v>
      </c>
    </row>
    <row r="196" spans="1:65" s="2" customFormat="1" ht="11.25">
      <c r="A196" s="36"/>
      <c r="B196" s="37"/>
      <c r="C196" s="38"/>
      <c r="D196" s="189" t="s">
        <v>135</v>
      </c>
      <c r="E196" s="38"/>
      <c r="F196" s="190" t="s">
        <v>472</v>
      </c>
      <c r="G196" s="38"/>
      <c r="H196" s="38"/>
      <c r="I196" s="191"/>
      <c r="J196" s="38"/>
      <c r="K196" s="38"/>
      <c r="L196" s="41"/>
      <c r="M196" s="192"/>
      <c r="N196" s="193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8" t="s">
        <v>135</v>
      </c>
      <c r="AU196" s="18" t="s">
        <v>88</v>
      </c>
    </row>
    <row r="197" spans="1:65" s="2" customFormat="1" ht="16.5" customHeight="1">
      <c r="A197" s="36"/>
      <c r="B197" s="37"/>
      <c r="C197" s="176" t="s">
        <v>473</v>
      </c>
      <c r="D197" s="176" t="s">
        <v>128</v>
      </c>
      <c r="E197" s="177" t="s">
        <v>474</v>
      </c>
      <c r="F197" s="178" t="s">
        <v>475</v>
      </c>
      <c r="G197" s="179" t="s">
        <v>243</v>
      </c>
      <c r="H197" s="180">
        <v>10</v>
      </c>
      <c r="I197" s="181"/>
      <c r="J197" s="182">
        <f>ROUND(I197*H197,2)</f>
        <v>0</v>
      </c>
      <c r="K197" s="178" t="s">
        <v>132</v>
      </c>
      <c r="L197" s="41"/>
      <c r="M197" s="183" t="s">
        <v>32</v>
      </c>
      <c r="N197" s="184" t="s">
        <v>50</v>
      </c>
      <c r="O197" s="66"/>
      <c r="P197" s="185">
        <f>O197*H197</f>
        <v>0</v>
      </c>
      <c r="Q197" s="185">
        <v>2.6800000000000001E-3</v>
      </c>
      <c r="R197" s="185">
        <f>Q197*H197</f>
        <v>2.6800000000000001E-2</v>
      </c>
      <c r="S197" s="185">
        <v>0</v>
      </c>
      <c r="T197" s="18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7" t="s">
        <v>252</v>
      </c>
      <c r="AT197" s="187" t="s">
        <v>128</v>
      </c>
      <c r="AU197" s="187" t="s">
        <v>88</v>
      </c>
      <c r="AY197" s="18" t="s">
        <v>125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8" t="s">
        <v>21</v>
      </c>
      <c r="BK197" s="188">
        <f>ROUND(I197*H197,2)</f>
        <v>0</v>
      </c>
      <c r="BL197" s="18" t="s">
        <v>252</v>
      </c>
      <c r="BM197" s="187" t="s">
        <v>476</v>
      </c>
    </row>
    <row r="198" spans="1:65" s="2" customFormat="1" ht="11.25">
      <c r="A198" s="36"/>
      <c r="B198" s="37"/>
      <c r="C198" s="38"/>
      <c r="D198" s="189" t="s">
        <v>135</v>
      </c>
      <c r="E198" s="38"/>
      <c r="F198" s="190" t="s">
        <v>477</v>
      </c>
      <c r="G198" s="38"/>
      <c r="H198" s="38"/>
      <c r="I198" s="191"/>
      <c r="J198" s="38"/>
      <c r="K198" s="38"/>
      <c r="L198" s="41"/>
      <c r="M198" s="192"/>
      <c r="N198" s="193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8" t="s">
        <v>135</v>
      </c>
      <c r="AU198" s="18" t="s">
        <v>88</v>
      </c>
    </row>
    <row r="199" spans="1:65" s="2" customFormat="1" ht="16.5" customHeight="1">
      <c r="A199" s="36"/>
      <c r="B199" s="37"/>
      <c r="C199" s="176" t="s">
        <v>478</v>
      </c>
      <c r="D199" s="176" t="s">
        <v>128</v>
      </c>
      <c r="E199" s="177" t="s">
        <v>479</v>
      </c>
      <c r="F199" s="178" t="s">
        <v>480</v>
      </c>
      <c r="G199" s="179" t="s">
        <v>243</v>
      </c>
      <c r="H199" s="180">
        <v>133</v>
      </c>
      <c r="I199" s="181"/>
      <c r="J199" s="182">
        <f>ROUND(I199*H199,2)</f>
        <v>0</v>
      </c>
      <c r="K199" s="178" t="s">
        <v>132</v>
      </c>
      <c r="L199" s="41"/>
      <c r="M199" s="183" t="s">
        <v>32</v>
      </c>
      <c r="N199" s="184" t="s">
        <v>50</v>
      </c>
      <c r="O199" s="66"/>
      <c r="P199" s="185">
        <f>O199*H199</f>
        <v>0</v>
      </c>
      <c r="Q199" s="185">
        <v>3.9399999999999999E-3</v>
      </c>
      <c r="R199" s="185">
        <f>Q199*H199</f>
        <v>0.52402000000000004</v>
      </c>
      <c r="S199" s="185">
        <v>0</v>
      </c>
      <c r="T199" s="18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7" t="s">
        <v>252</v>
      </c>
      <c r="AT199" s="187" t="s">
        <v>128</v>
      </c>
      <c r="AU199" s="187" t="s">
        <v>88</v>
      </c>
      <c r="AY199" s="18" t="s">
        <v>125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8" t="s">
        <v>21</v>
      </c>
      <c r="BK199" s="188">
        <f>ROUND(I199*H199,2)</f>
        <v>0</v>
      </c>
      <c r="BL199" s="18" t="s">
        <v>252</v>
      </c>
      <c r="BM199" s="187" t="s">
        <v>481</v>
      </c>
    </row>
    <row r="200" spans="1:65" s="2" customFormat="1" ht="11.25">
      <c r="A200" s="36"/>
      <c r="B200" s="37"/>
      <c r="C200" s="38"/>
      <c r="D200" s="189" t="s">
        <v>135</v>
      </c>
      <c r="E200" s="38"/>
      <c r="F200" s="190" t="s">
        <v>482</v>
      </c>
      <c r="G200" s="38"/>
      <c r="H200" s="38"/>
      <c r="I200" s="191"/>
      <c r="J200" s="38"/>
      <c r="K200" s="38"/>
      <c r="L200" s="41"/>
      <c r="M200" s="192"/>
      <c r="N200" s="193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8" t="s">
        <v>135</v>
      </c>
      <c r="AU200" s="18" t="s">
        <v>88</v>
      </c>
    </row>
    <row r="201" spans="1:65" s="2" customFormat="1" ht="16.5" customHeight="1">
      <c r="A201" s="36"/>
      <c r="B201" s="37"/>
      <c r="C201" s="176" t="s">
        <v>483</v>
      </c>
      <c r="D201" s="176" t="s">
        <v>128</v>
      </c>
      <c r="E201" s="177" t="s">
        <v>484</v>
      </c>
      <c r="F201" s="178" t="s">
        <v>485</v>
      </c>
      <c r="G201" s="179" t="s">
        <v>243</v>
      </c>
      <c r="H201" s="180">
        <v>32</v>
      </c>
      <c r="I201" s="181"/>
      <c r="J201" s="182">
        <f>ROUND(I201*H201,2)</f>
        <v>0</v>
      </c>
      <c r="K201" s="178" t="s">
        <v>132</v>
      </c>
      <c r="L201" s="41"/>
      <c r="M201" s="183" t="s">
        <v>32</v>
      </c>
      <c r="N201" s="184" t="s">
        <v>50</v>
      </c>
      <c r="O201" s="66"/>
      <c r="P201" s="185">
        <f>O201*H201</f>
        <v>0</v>
      </c>
      <c r="Q201" s="185">
        <v>4.3400000000000001E-3</v>
      </c>
      <c r="R201" s="185">
        <f>Q201*H201</f>
        <v>0.13888</v>
      </c>
      <c r="S201" s="185">
        <v>0</v>
      </c>
      <c r="T201" s="18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7" t="s">
        <v>252</v>
      </c>
      <c r="AT201" s="187" t="s">
        <v>128</v>
      </c>
      <c r="AU201" s="187" t="s">
        <v>88</v>
      </c>
      <c r="AY201" s="18" t="s">
        <v>125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8" t="s">
        <v>21</v>
      </c>
      <c r="BK201" s="188">
        <f>ROUND(I201*H201,2)</f>
        <v>0</v>
      </c>
      <c r="BL201" s="18" t="s">
        <v>252</v>
      </c>
      <c r="BM201" s="187" t="s">
        <v>486</v>
      </c>
    </row>
    <row r="202" spans="1:65" s="2" customFormat="1" ht="11.25">
      <c r="A202" s="36"/>
      <c r="B202" s="37"/>
      <c r="C202" s="38"/>
      <c r="D202" s="189" t="s">
        <v>135</v>
      </c>
      <c r="E202" s="38"/>
      <c r="F202" s="190" t="s">
        <v>487</v>
      </c>
      <c r="G202" s="38"/>
      <c r="H202" s="38"/>
      <c r="I202" s="191"/>
      <c r="J202" s="38"/>
      <c r="K202" s="38"/>
      <c r="L202" s="41"/>
      <c r="M202" s="192"/>
      <c r="N202" s="193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8" t="s">
        <v>135</v>
      </c>
      <c r="AU202" s="18" t="s">
        <v>88</v>
      </c>
    </row>
    <row r="203" spans="1:65" s="2" customFormat="1" ht="16.5" customHeight="1">
      <c r="A203" s="36"/>
      <c r="B203" s="37"/>
      <c r="C203" s="176" t="s">
        <v>488</v>
      </c>
      <c r="D203" s="176" t="s">
        <v>128</v>
      </c>
      <c r="E203" s="177" t="s">
        <v>489</v>
      </c>
      <c r="F203" s="178" t="s">
        <v>490</v>
      </c>
      <c r="G203" s="179" t="s">
        <v>238</v>
      </c>
      <c r="H203" s="180">
        <v>121</v>
      </c>
      <c r="I203" s="181"/>
      <c r="J203" s="182">
        <f>ROUND(I203*H203,2)</f>
        <v>0</v>
      </c>
      <c r="K203" s="178" t="s">
        <v>132</v>
      </c>
      <c r="L203" s="41"/>
      <c r="M203" s="183" t="s">
        <v>32</v>
      </c>
      <c r="N203" s="184" t="s">
        <v>50</v>
      </c>
      <c r="O203" s="66"/>
      <c r="P203" s="185">
        <f>O203*H203</f>
        <v>0</v>
      </c>
      <c r="Q203" s="185">
        <v>0</v>
      </c>
      <c r="R203" s="185">
        <f>Q203*H203</f>
        <v>0</v>
      </c>
      <c r="S203" s="185">
        <v>0</v>
      </c>
      <c r="T203" s="18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7" t="s">
        <v>252</v>
      </c>
      <c r="AT203" s="187" t="s">
        <v>128</v>
      </c>
      <c r="AU203" s="187" t="s">
        <v>88</v>
      </c>
      <c r="AY203" s="18" t="s">
        <v>125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8" t="s">
        <v>21</v>
      </c>
      <c r="BK203" s="188">
        <f>ROUND(I203*H203,2)</f>
        <v>0</v>
      </c>
      <c r="BL203" s="18" t="s">
        <v>252</v>
      </c>
      <c r="BM203" s="187" t="s">
        <v>491</v>
      </c>
    </row>
    <row r="204" spans="1:65" s="2" customFormat="1" ht="11.25">
      <c r="A204" s="36"/>
      <c r="B204" s="37"/>
      <c r="C204" s="38"/>
      <c r="D204" s="189" t="s">
        <v>135</v>
      </c>
      <c r="E204" s="38"/>
      <c r="F204" s="190" t="s">
        <v>492</v>
      </c>
      <c r="G204" s="38"/>
      <c r="H204" s="38"/>
      <c r="I204" s="191"/>
      <c r="J204" s="38"/>
      <c r="K204" s="38"/>
      <c r="L204" s="41"/>
      <c r="M204" s="192"/>
      <c r="N204" s="193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8" t="s">
        <v>135</v>
      </c>
      <c r="AU204" s="18" t="s">
        <v>88</v>
      </c>
    </row>
    <row r="205" spans="1:65" s="2" customFormat="1" ht="16.5" customHeight="1">
      <c r="A205" s="36"/>
      <c r="B205" s="37"/>
      <c r="C205" s="176" t="s">
        <v>493</v>
      </c>
      <c r="D205" s="176" t="s">
        <v>128</v>
      </c>
      <c r="E205" s="177" t="s">
        <v>494</v>
      </c>
      <c r="F205" s="178" t="s">
        <v>495</v>
      </c>
      <c r="G205" s="179" t="s">
        <v>238</v>
      </c>
      <c r="H205" s="180">
        <v>114</v>
      </c>
      <c r="I205" s="181"/>
      <c r="J205" s="182">
        <f>ROUND(I205*H205,2)</f>
        <v>0</v>
      </c>
      <c r="K205" s="178" t="s">
        <v>132</v>
      </c>
      <c r="L205" s="41"/>
      <c r="M205" s="183" t="s">
        <v>32</v>
      </c>
      <c r="N205" s="184" t="s">
        <v>50</v>
      </c>
      <c r="O205" s="66"/>
      <c r="P205" s="185">
        <f>O205*H205</f>
        <v>0</v>
      </c>
      <c r="Q205" s="185">
        <v>1.2999999999999999E-4</v>
      </c>
      <c r="R205" s="185">
        <f>Q205*H205</f>
        <v>1.4819999999999998E-2</v>
      </c>
      <c r="S205" s="185">
        <v>0</v>
      </c>
      <c r="T205" s="18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7" t="s">
        <v>252</v>
      </c>
      <c r="AT205" s="187" t="s">
        <v>128</v>
      </c>
      <c r="AU205" s="187" t="s">
        <v>88</v>
      </c>
      <c r="AY205" s="18" t="s">
        <v>125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8" t="s">
        <v>21</v>
      </c>
      <c r="BK205" s="188">
        <f>ROUND(I205*H205,2)</f>
        <v>0</v>
      </c>
      <c r="BL205" s="18" t="s">
        <v>252</v>
      </c>
      <c r="BM205" s="187" t="s">
        <v>496</v>
      </c>
    </row>
    <row r="206" spans="1:65" s="2" customFormat="1" ht="11.25">
      <c r="A206" s="36"/>
      <c r="B206" s="37"/>
      <c r="C206" s="38"/>
      <c r="D206" s="189" t="s">
        <v>135</v>
      </c>
      <c r="E206" s="38"/>
      <c r="F206" s="190" t="s">
        <v>497</v>
      </c>
      <c r="G206" s="38"/>
      <c r="H206" s="38"/>
      <c r="I206" s="191"/>
      <c r="J206" s="38"/>
      <c r="K206" s="38"/>
      <c r="L206" s="41"/>
      <c r="M206" s="192"/>
      <c r="N206" s="193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8" t="s">
        <v>135</v>
      </c>
      <c r="AU206" s="18" t="s">
        <v>88</v>
      </c>
    </row>
    <row r="207" spans="1:65" s="2" customFormat="1" ht="16.5" customHeight="1">
      <c r="A207" s="36"/>
      <c r="B207" s="37"/>
      <c r="C207" s="176" t="s">
        <v>498</v>
      </c>
      <c r="D207" s="176" t="s">
        <v>128</v>
      </c>
      <c r="E207" s="177" t="s">
        <v>499</v>
      </c>
      <c r="F207" s="178" t="s">
        <v>500</v>
      </c>
      <c r="G207" s="179" t="s">
        <v>501</v>
      </c>
      <c r="H207" s="180">
        <v>7</v>
      </c>
      <c r="I207" s="181"/>
      <c r="J207" s="182">
        <f>ROUND(I207*H207,2)</f>
        <v>0</v>
      </c>
      <c r="K207" s="178" t="s">
        <v>132</v>
      </c>
      <c r="L207" s="41"/>
      <c r="M207" s="183" t="s">
        <v>32</v>
      </c>
      <c r="N207" s="184" t="s">
        <v>50</v>
      </c>
      <c r="O207" s="66"/>
      <c r="P207" s="185">
        <f>O207*H207</f>
        <v>0</v>
      </c>
      <c r="Q207" s="185">
        <v>2.5000000000000001E-4</v>
      </c>
      <c r="R207" s="185">
        <f>Q207*H207</f>
        <v>1.75E-3</v>
      </c>
      <c r="S207" s="185">
        <v>0</v>
      </c>
      <c r="T207" s="18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7" t="s">
        <v>252</v>
      </c>
      <c r="AT207" s="187" t="s">
        <v>128</v>
      </c>
      <c r="AU207" s="187" t="s">
        <v>88</v>
      </c>
      <c r="AY207" s="18" t="s">
        <v>125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18" t="s">
        <v>21</v>
      </c>
      <c r="BK207" s="188">
        <f>ROUND(I207*H207,2)</f>
        <v>0</v>
      </c>
      <c r="BL207" s="18" t="s">
        <v>252</v>
      </c>
      <c r="BM207" s="187" t="s">
        <v>502</v>
      </c>
    </row>
    <row r="208" spans="1:65" s="2" customFormat="1" ht="11.25">
      <c r="A208" s="36"/>
      <c r="B208" s="37"/>
      <c r="C208" s="38"/>
      <c r="D208" s="189" t="s">
        <v>135</v>
      </c>
      <c r="E208" s="38"/>
      <c r="F208" s="190" t="s">
        <v>503</v>
      </c>
      <c r="G208" s="38"/>
      <c r="H208" s="38"/>
      <c r="I208" s="191"/>
      <c r="J208" s="38"/>
      <c r="K208" s="38"/>
      <c r="L208" s="41"/>
      <c r="M208" s="192"/>
      <c r="N208" s="193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8" t="s">
        <v>135</v>
      </c>
      <c r="AU208" s="18" t="s">
        <v>88</v>
      </c>
    </row>
    <row r="209" spans="1:65" s="2" customFormat="1" ht="16.5" customHeight="1">
      <c r="A209" s="36"/>
      <c r="B209" s="37"/>
      <c r="C209" s="176" t="s">
        <v>504</v>
      </c>
      <c r="D209" s="176" t="s">
        <v>128</v>
      </c>
      <c r="E209" s="177" t="s">
        <v>505</v>
      </c>
      <c r="F209" s="178" t="s">
        <v>506</v>
      </c>
      <c r="G209" s="179" t="s">
        <v>238</v>
      </c>
      <c r="H209" s="180">
        <v>1</v>
      </c>
      <c r="I209" s="181"/>
      <c r="J209" s="182">
        <f>ROUND(I209*H209,2)</f>
        <v>0</v>
      </c>
      <c r="K209" s="178" t="s">
        <v>132</v>
      </c>
      <c r="L209" s="41"/>
      <c r="M209" s="183" t="s">
        <v>32</v>
      </c>
      <c r="N209" s="184" t="s">
        <v>50</v>
      </c>
      <c r="O209" s="66"/>
      <c r="P209" s="185">
        <f>O209*H209</f>
        <v>0</v>
      </c>
      <c r="Q209" s="185">
        <v>2.1000000000000001E-4</v>
      </c>
      <c r="R209" s="185">
        <f>Q209*H209</f>
        <v>2.1000000000000001E-4</v>
      </c>
      <c r="S209" s="185">
        <v>0</v>
      </c>
      <c r="T209" s="18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7" t="s">
        <v>252</v>
      </c>
      <c r="AT209" s="187" t="s">
        <v>128</v>
      </c>
      <c r="AU209" s="187" t="s">
        <v>88</v>
      </c>
      <c r="AY209" s="18" t="s">
        <v>125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8" t="s">
        <v>21</v>
      </c>
      <c r="BK209" s="188">
        <f>ROUND(I209*H209,2)</f>
        <v>0</v>
      </c>
      <c r="BL209" s="18" t="s">
        <v>252</v>
      </c>
      <c r="BM209" s="187" t="s">
        <v>507</v>
      </c>
    </row>
    <row r="210" spans="1:65" s="2" customFormat="1" ht="11.25">
      <c r="A210" s="36"/>
      <c r="B210" s="37"/>
      <c r="C210" s="38"/>
      <c r="D210" s="189" t="s">
        <v>135</v>
      </c>
      <c r="E210" s="38"/>
      <c r="F210" s="190" t="s">
        <v>508</v>
      </c>
      <c r="G210" s="38"/>
      <c r="H210" s="38"/>
      <c r="I210" s="191"/>
      <c r="J210" s="38"/>
      <c r="K210" s="38"/>
      <c r="L210" s="41"/>
      <c r="M210" s="192"/>
      <c r="N210" s="193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8" t="s">
        <v>135</v>
      </c>
      <c r="AU210" s="18" t="s">
        <v>88</v>
      </c>
    </row>
    <row r="211" spans="1:65" s="2" customFormat="1" ht="16.5" customHeight="1">
      <c r="A211" s="36"/>
      <c r="B211" s="37"/>
      <c r="C211" s="176" t="s">
        <v>509</v>
      </c>
      <c r="D211" s="176" t="s">
        <v>128</v>
      </c>
      <c r="E211" s="177" t="s">
        <v>510</v>
      </c>
      <c r="F211" s="178" t="s">
        <v>511</v>
      </c>
      <c r="G211" s="179" t="s">
        <v>238</v>
      </c>
      <c r="H211" s="180">
        <v>1</v>
      </c>
      <c r="I211" s="181"/>
      <c r="J211" s="182">
        <f>ROUND(I211*H211,2)</f>
        <v>0</v>
      </c>
      <c r="K211" s="178" t="s">
        <v>132</v>
      </c>
      <c r="L211" s="41"/>
      <c r="M211" s="183" t="s">
        <v>32</v>
      </c>
      <c r="N211" s="184" t="s">
        <v>50</v>
      </c>
      <c r="O211" s="66"/>
      <c r="P211" s="185">
        <f>O211*H211</f>
        <v>0</v>
      </c>
      <c r="Q211" s="185">
        <v>3.4000000000000002E-4</v>
      </c>
      <c r="R211" s="185">
        <f>Q211*H211</f>
        <v>3.4000000000000002E-4</v>
      </c>
      <c r="S211" s="185">
        <v>0</v>
      </c>
      <c r="T211" s="18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7" t="s">
        <v>252</v>
      </c>
      <c r="AT211" s="187" t="s">
        <v>128</v>
      </c>
      <c r="AU211" s="187" t="s">
        <v>88</v>
      </c>
      <c r="AY211" s="18" t="s">
        <v>125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8" t="s">
        <v>21</v>
      </c>
      <c r="BK211" s="188">
        <f>ROUND(I211*H211,2)</f>
        <v>0</v>
      </c>
      <c r="BL211" s="18" t="s">
        <v>252</v>
      </c>
      <c r="BM211" s="187" t="s">
        <v>512</v>
      </c>
    </row>
    <row r="212" spans="1:65" s="2" customFormat="1" ht="11.25">
      <c r="A212" s="36"/>
      <c r="B212" s="37"/>
      <c r="C212" s="38"/>
      <c r="D212" s="189" t="s">
        <v>135</v>
      </c>
      <c r="E212" s="38"/>
      <c r="F212" s="190" t="s">
        <v>513</v>
      </c>
      <c r="G212" s="38"/>
      <c r="H212" s="38"/>
      <c r="I212" s="191"/>
      <c r="J212" s="38"/>
      <c r="K212" s="38"/>
      <c r="L212" s="41"/>
      <c r="M212" s="192"/>
      <c r="N212" s="193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8" t="s">
        <v>135</v>
      </c>
      <c r="AU212" s="18" t="s">
        <v>88</v>
      </c>
    </row>
    <row r="213" spans="1:65" s="2" customFormat="1" ht="16.5" customHeight="1">
      <c r="A213" s="36"/>
      <c r="B213" s="37"/>
      <c r="C213" s="176" t="s">
        <v>514</v>
      </c>
      <c r="D213" s="176" t="s">
        <v>128</v>
      </c>
      <c r="E213" s="177" t="s">
        <v>515</v>
      </c>
      <c r="F213" s="178" t="s">
        <v>516</v>
      </c>
      <c r="G213" s="179" t="s">
        <v>238</v>
      </c>
      <c r="H213" s="180">
        <v>1</v>
      </c>
      <c r="I213" s="181"/>
      <c r="J213" s="182">
        <f>ROUND(I213*H213,2)</f>
        <v>0</v>
      </c>
      <c r="K213" s="178" t="s">
        <v>132</v>
      </c>
      <c r="L213" s="41"/>
      <c r="M213" s="183" t="s">
        <v>32</v>
      </c>
      <c r="N213" s="184" t="s">
        <v>50</v>
      </c>
      <c r="O213" s="66"/>
      <c r="P213" s="185">
        <f>O213*H213</f>
        <v>0</v>
      </c>
      <c r="Q213" s="185">
        <v>6.9999999999999999E-4</v>
      </c>
      <c r="R213" s="185">
        <f>Q213*H213</f>
        <v>6.9999999999999999E-4</v>
      </c>
      <c r="S213" s="185">
        <v>0</v>
      </c>
      <c r="T213" s="18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7" t="s">
        <v>252</v>
      </c>
      <c r="AT213" s="187" t="s">
        <v>128</v>
      </c>
      <c r="AU213" s="187" t="s">
        <v>88</v>
      </c>
      <c r="AY213" s="18" t="s">
        <v>125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18" t="s">
        <v>21</v>
      </c>
      <c r="BK213" s="188">
        <f>ROUND(I213*H213,2)</f>
        <v>0</v>
      </c>
      <c r="BL213" s="18" t="s">
        <v>252</v>
      </c>
      <c r="BM213" s="187" t="s">
        <v>517</v>
      </c>
    </row>
    <row r="214" spans="1:65" s="2" customFormat="1" ht="11.25">
      <c r="A214" s="36"/>
      <c r="B214" s="37"/>
      <c r="C214" s="38"/>
      <c r="D214" s="189" t="s">
        <v>135</v>
      </c>
      <c r="E214" s="38"/>
      <c r="F214" s="190" t="s">
        <v>518</v>
      </c>
      <c r="G214" s="38"/>
      <c r="H214" s="38"/>
      <c r="I214" s="191"/>
      <c r="J214" s="38"/>
      <c r="K214" s="38"/>
      <c r="L214" s="41"/>
      <c r="M214" s="192"/>
      <c r="N214" s="193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8" t="s">
        <v>135</v>
      </c>
      <c r="AU214" s="18" t="s">
        <v>88</v>
      </c>
    </row>
    <row r="215" spans="1:65" s="2" customFormat="1" ht="16.5" customHeight="1">
      <c r="A215" s="36"/>
      <c r="B215" s="37"/>
      <c r="C215" s="176" t="s">
        <v>519</v>
      </c>
      <c r="D215" s="176" t="s">
        <v>128</v>
      </c>
      <c r="E215" s="177" t="s">
        <v>520</v>
      </c>
      <c r="F215" s="178" t="s">
        <v>521</v>
      </c>
      <c r="G215" s="179" t="s">
        <v>238</v>
      </c>
      <c r="H215" s="180">
        <v>1</v>
      </c>
      <c r="I215" s="181"/>
      <c r="J215" s="182">
        <f>ROUND(I215*H215,2)</f>
        <v>0</v>
      </c>
      <c r="K215" s="178" t="s">
        <v>132</v>
      </c>
      <c r="L215" s="41"/>
      <c r="M215" s="183" t="s">
        <v>32</v>
      </c>
      <c r="N215" s="184" t="s">
        <v>50</v>
      </c>
      <c r="O215" s="66"/>
      <c r="P215" s="185">
        <f>O215*H215</f>
        <v>0</v>
      </c>
      <c r="Q215" s="185">
        <v>1.07E-3</v>
      </c>
      <c r="R215" s="185">
        <f>Q215*H215</f>
        <v>1.07E-3</v>
      </c>
      <c r="S215" s="185">
        <v>0</v>
      </c>
      <c r="T215" s="18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7" t="s">
        <v>252</v>
      </c>
      <c r="AT215" s="187" t="s">
        <v>128</v>
      </c>
      <c r="AU215" s="187" t="s">
        <v>88</v>
      </c>
      <c r="AY215" s="18" t="s">
        <v>125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8" t="s">
        <v>21</v>
      </c>
      <c r="BK215" s="188">
        <f>ROUND(I215*H215,2)</f>
        <v>0</v>
      </c>
      <c r="BL215" s="18" t="s">
        <v>252</v>
      </c>
      <c r="BM215" s="187" t="s">
        <v>522</v>
      </c>
    </row>
    <row r="216" spans="1:65" s="2" customFormat="1" ht="11.25">
      <c r="A216" s="36"/>
      <c r="B216" s="37"/>
      <c r="C216" s="38"/>
      <c r="D216" s="189" t="s">
        <v>135</v>
      </c>
      <c r="E216" s="38"/>
      <c r="F216" s="190" t="s">
        <v>523</v>
      </c>
      <c r="G216" s="38"/>
      <c r="H216" s="38"/>
      <c r="I216" s="191"/>
      <c r="J216" s="38"/>
      <c r="K216" s="38"/>
      <c r="L216" s="41"/>
      <c r="M216" s="192"/>
      <c r="N216" s="193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8" t="s">
        <v>135</v>
      </c>
      <c r="AU216" s="18" t="s">
        <v>88</v>
      </c>
    </row>
    <row r="217" spans="1:65" s="2" customFormat="1" ht="16.5" customHeight="1">
      <c r="A217" s="36"/>
      <c r="B217" s="37"/>
      <c r="C217" s="176" t="s">
        <v>524</v>
      </c>
      <c r="D217" s="176" t="s">
        <v>128</v>
      </c>
      <c r="E217" s="177" t="s">
        <v>525</v>
      </c>
      <c r="F217" s="178" t="s">
        <v>526</v>
      </c>
      <c r="G217" s="179" t="s">
        <v>238</v>
      </c>
      <c r="H217" s="180">
        <v>1</v>
      </c>
      <c r="I217" s="181"/>
      <c r="J217" s="182">
        <f>ROUND(I217*H217,2)</f>
        <v>0</v>
      </c>
      <c r="K217" s="178" t="s">
        <v>132</v>
      </c>
      <c r="L217" s="41"/>
      <c r="M217" s="183" t="s">
        <v>32</v>
      </c>
      <c r="N217" s="184" t="s">
        <v>50</v>
      </c>
      <c r="O217" s="66"/>
      <c r="P217" s="185">
        <f>O217*H217</f>
        <v>0</v>
      </c>
      <c r="Q217" s="185">
        <v>1.6800000000000001E-3</v>
      </c>
      <c r="R217" s="185">
        <f>Q217*H217</f>
        <v>1.6800000000000001E-3</v>
      </c>
      <c r="S217" s="185">
        <v>0</v>
      </c>
      <c r="T217" s="18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7" t="s">
        <v>252</v>
      </c>
      <c r="AT217" s="187" t="s">
        <v>128</v>
      </c>
      <c r="AU217" s="187" t="s">
        <v>88</v>
      </c>
      <c r="AY217" s="18" t="s">
        <v>125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8" t="s">
        <v>21</v>
      </c>
      <c r="BK217" s="188">
        <f>ROUND(I217*H217,2)</f>
        <v>0</v>
      </c>
      <c r="BL217" s="18" t="s">
        <v>252</v>
      </c>
      <c r="BM217" s="187" t="s">
        <v>527</v>
      </c>
    </row>
    <row r="218" spans="1:65" s="2" customFormat="1" ht="11.25">
      <c r="A218" s="36"/>
      <c r="B218" s="37"/>
      <c r="C218" s="38"/>
      <c r="D218" s="189" t="s">
        <v>135</v>
      </c>
      <c r="E218" s="38"/>
      <c r="F218" s="190" t="s">
        <v>528</v>
      </c>
      <c r="G218" s="38"/>
      <c r="H218" s="38"/>
      <c r="I218" s="191"/>
      <c r="J218" s="38"/>
      <c r="K218" s="38"/>
      <c r="L218" s="41"/>
      <c r="M218" s="192"/>
      <c r="N218" s="193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8" t="s">
        <v>135</v>
      </c>
      <c r="AU218" s="18" t="s">
        <v>88</v>
      </c>
    </row>
    <row r="219" spans="1:65" s="2" customFormat="1" ht="21.75" customHeight="1">
      <c r="A219" s="36"/>
      <c r="B219" s="37"/>
      <c r="C219" s="176" t="s">
        <v>529</v>
      </c>
      <c r="D219" s="176" t="s">
        <v>128</v>
      </c>
      <c r="E219" s="177" t="s">
        <v>530</v>
      </c>
      <c r="F219" s="178" t="s">
        <v>531</v>
      </c>
      <c r="G219" s="179" t="s">
        <v>238</v>
      </c>
      <c r="H219" s="180">
        <v>5</v>
      </c>
      <c r="I219" s="181"/>
      <c r="J219" s="182">
        <f>ROUND(I219*H219,2)</f>
        <v>0</v>
      </c>
      <c r="K219" s="178" t="s">
        <v>132</v>
      </c>
      <c r="L219" s="41"/>
      <c r="M219" s="183" t="s">
        <v>32</v>
      </c>
      <c r="N219" s="184" t="s">
        <v>50</v>
      </c>
      <c r="O219" s="66"/>
      <c r="P219" s="185">
        <f>O219*H219</f>
        <v>0</v>
      </c>
      <c r="Q219" s="185">
        <v>2.7E-4</v>
      </c>
      <c r="R219" s="185">
        <f>Q219*H219</f>
        <v>1.3500000000000001E-3</v>
      </c>
      <c r="S219" s="185">
        <v>0</v>
      </c>
      <c r="T219" s="18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7" t="s">
        <v>252</v>
      </c>
      <c r="AT219" s="187" t="s">
        <v>128</v>
      </c>
      <c r="AU219" s="187" t="s">
        <v>88</v>
      </c>
      <c r="AY219" s="18" t="s">
        <v>125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8" t="s">
        <v>21</v>
      </c>
      <c r="BK219" s="188">
        <f>ROUND(I219*H219,2)</f>
        <v>0</v>
      </c>
      <c r="BL219" s="18" t="s">
        <v>252</v>
      </c>
      <c r="BM219" s="187" t="s">
        <v>532</v>
      </c>
    </row>
    <row r="220" spans="1:65" s="2" customFormat="1" ht="11.25">
      <c r="A220" s="36"/>
      <c r="B220" s="37"/>
      <c r="C220" s="38"/>
      <c r="D220" s="189" t="s">
        <v>135</v>
      </c>
      <c r="E220" s="38"/>
      <c r="F220" s="190" t="s">
        <v>533</v>
      </c>
      <c r="G220" s="38"/>
      <c r="H220" s="38"/>
      <c r="I220" s="191"/>
      <c r="J220" s="38"/>
      <c r="K220" s="38"/>
      <c r="L220" s="41"/>
      <c r="M220" s="192"/>
      <c r="N220" s="193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8" t="s">
        <v>135</v>
      </c>
      <c r="AU220" s="18" t="s">
        <v>88</v>
      </c>
    </row>
    <row r="221" spans="1:65" s="2" customFormat="1" ht="21.75" customHeight="1">
      <c r="A221" s="36"/>
      <c r="B221" s="37"/>
      <c r="C221" s="176" t="s">
        <v>534</v>
      </c>
      <c r="D221" s="176" t="s">
        <v>128</v>
      </c>
      <c r="E221" s="177" t="s">
        <v>535</v>
      </c>
      <c r="F221" s="178" t="s">
        <v>536</v>
      </c>
      <c r="G221" s="179" t="s">
        <v>238</v>
      </c>
      <c r="H221" s="180">
        <v>2</v>
      </c>
      <c r="I221" s="181"/>
      <c r="J221" s="182">
        <f>ROUND(I221*H221,2)</f>
        <v>0</v>
      </c>
      <c r="K221" s="178" t="s">
        <v>132</v>
      </c>
      <c r="L221" s="41"/>
      <c r="M221" s="183" t="s">
        <v>32</v>
      </c>
      <c r="N221" s="184" t="s">
        <v>50</v>
      </c>
      <c r="O221" s="66"/>
      <c r="P221" s="185">
        <f>O221*H221</f>
        <v>0</v>
      </c>
      <c r="Q221" s="185">
        <v>4.0000000000000002E-4</v>
      </c>
      <c r="R221" s="185">
        <f>Q221*H221</f>
        <v>8.0000000000000004E-4</v>
      </c>
      <c r="S221" s="185">
        <v>0</v>
      </c>
      <c r="T221" s="18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7" t="s">
        <v>252</v>
      </c>
      <c r="AT221" s="187" t="s">
        <v>128</v>
      </c>
      <c r="AU221" s="187" t="s">
        <v>88</v>
      </c>
      <c r="AY221" s="18" t="s">
        <v>125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8" t="s">
        <v>21</v>
      </c>
      <c r="BK221" s="188">
        <f>ROUND(I221*H221,2)</f>
        <v>0</v>
      </c>
      <c r="BL221" s="18" t="s">
        <v>252</v>
      </c>
      <c r="BM221" s="187" t="s">
        <v>537</v>
      </c>
    </row>
    <row r="222" spans="1:65" s="2" customFormat="1" ht="11.25">
      <c r="A222" s="36"/>
      <c r="B222" s="37"/>
      <c r="C222" s="38"/>
      <c r="D222" s="189" t="s">
        <v>135</v>
      </c>
      <c r="E222" s="38"/>
      <c r="F222" s="190" t="s">
        <v>538</v>
      </c>
      <c r="G222" s="38"/>
      <c r="H222" s="38"/>
      <c r="I222" s="191"/>
      <c r="J222" s="38"/>
      <c r="K222" s="38"/>
      <c r="L222" s="41"/>
      <c r="M222" s="192"/>
      <c r="N222" s="193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8" t="s">
        <v>135</v>
      </c>
      <c r="AU222" s="18" t="s">
        <v>88</v>
      </c>
    </row>
    <row r="223" spans="1:65" s="2" customFormat="1" ht="21.75" customHeight="1">
      <c r="A223" s="36"/>
      <c r="B223" s="37"/>
      <c r="C223" s="176" t="s">
        <v>539</v>
      </c>
      <c r="D223" s="176" t="s">
        <v>128</v>
      </c>
      <c r="E223" s="177" t="s">
        <v>540</v>
      </c>
      <c r="F223" s="178" t="s">
        <v>541</v>
      </c>
      <c r="G223" s="179" t="s">
        <v>238</v>
      </c>
      <c r="H223" s="180">
        <v>2</v>
      </c>
      <c r="I223" s="181"/>
      <c r="J223" s="182">
        <f>ROUND(I223*H223,2)</f>
        <v>0</v>
      </c>
      <c r="K223" s="178" t="s">
        <v>132</v>
      </c>
      <c r="L223" s="41"/>
      <c r="M223" s="183" t="s">
        <v>32</v>
      </c>
      <c r="N223" s="184" t="s">
        <v>50</v>
      </c>
      <c r="O223" s="66"/>
      <c r="P223" s="185">
        <f>O223*H223</f>
        <v>0</v>
      </c>
      <c r="Q223" s="185">
        <v>5.6999999999999998E-4</v>
      </c>
      <c r="R223" s="185">
        <f>Q223*H223</f>
        <v>1.14E-3</v>
      </c>
      <c r="S223" s="185">
        <v>0</v>
      </c>
      <c r="T223" s="18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7" t="s">
        <v>252</v>
      </c>
      <c r="AT223" s="187" t="s">
        <v>128</v>
      </c>
      <c r="AU223" s="187" t="s">
        <v>88</v>
      </c>
      <c r="AY223" s="18" t="s">
        <v>125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8" t="s">
        <v>21</v>
      </c>
      <c r="BK223" s="188">
        <f>ROUND(I223*H223,2)</f>
        <v>0</v>
      </c>
      <c r="BL223" s="18" t="s">
        <v>252</v>
      </c>
      <c r="BM223" s="187" t="s">
        <v>542</v>
      </c>
    </row>
    <row r="224" spans="1:65" s="2" customFormat="1" ht="11.25">
      <c r="A224" s="36"/>
      <c r="B224" s="37"/>
      <c r="C224" s="38"/>
      <c r="D224" s="189" t="s">
        <v>135</v>
      </c>
      <c r="E224" s="38"/>
      <c r="F224" s="190" t="s">
        <v>543</v>
      </c>
      <c r="G224" s="38"/>
      <c r="H224" s="38"/>
      <c r="I224" s="191"/>
      <c r="J224" s="38"/>
      <c r="K224" s="38"/>
      <c r="L224" s="41"/>
      <c r="M224" s="192"/>
      <c r="N224" s="193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8" t="s">
        <v>135</v>
      </c>
      <c r="AU224" s="18" t="s">
        <v>88</v>
      </c>
    </row>
    <row r="225" spans="1:65" s="2" customFormat="1" ht="21.75" customHeight="1">
      <c r="A225" s="36"/>
      <c r="B225" s="37"/>
      <c r="C225" s="176" t="s">
        <v>544</v>
      </c>
      <c r="D225" s="176" t="s">
        <v>128</v>
      </c>
      <c r="E225" s="177" t="s">
        <v>545</v>
      </c>
      <c r="F225" s="178" t="s">
        <v>546</v>
      </c>
      <c r="G225" s="179" t="s">
        <v>238</v>
      </c>
      <c r="H225" s="180">
        <v>1</v>
      </c>
      <c r="I225" s="181"/>
      <c r="J225" s="182">
        <f>ROUND(I225*H225,2)</f>
        <v>0</v>
      </c>
      <c r="K225" s="178" t="s">
        <v>132</v>
      </c>
      <c r="L225" s="41"/>
      <c r="M225" s="183" t="s">
        <v>32</v>
      </c>
      <c r="N225" s="184" t="s">
        <v>50</v>
      </c>
      <c r="O225" s="66"/>
      <c r="P225" s="185">
        <f>O225*H225</f>
        <v>0</v>
      </c>
      <c r="Q225" s="185">
        <v>1.1999999999999999E-3</v>
      </c>
      <c r="R225" s="185">
        <f>Q225*H225</f>
        <v>1.1999999999999999E-3</v>
      </c>
      <c r="S225" s="185">
        <v>0</v>
      </c>
      <c r="T225" s="18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7" t="s">
        <v>252</v>
      </c>
      <c r="AT225" s="187" t="s">
        <v>128</v>
      </c>
      <c r="AU225" s="187" t="s">
        <v>88</v>
      </c>
      <c r="AY225" s="18" t="s">
        <v>125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8" t="s">
        <v>21</v>
      </c>
      <c r="BK225" s="188">
        <f>ROUND(I225*H225,2)</f>
        <v>0</v>
      </c>
      <c r="BL225" s="18" t="s">
        <v>252</v>
      </c>
      <c r="BM225" s="187" t="s">
        <v>547</v>
      </c>
    </row>
    <row r="226" spans="1:65" s="2" customFormat="1" ht="11.25">
      <c r="A226" s="36"/>
      <c r="B226" s="37"/>
      <c r="C226" s="38"/>
      <c r="D226" s="189" t="s">
        <v>135</v>
      </c>
      <c r="E226" s="38"/>
      <c r="F226" s="190" t="s">
        <v>548</v>
      </c>
      <c r="G226" s="38"/>
      <c r="H226" s="38"/>
      <c r="I226" s="191"/>
      <c r="J226" s="38"/>
      <c r="K226" s="38"/>
      <c r="L226" s="41"/>
      <c r="M226" s="192"/>
      <c r="N226" s="193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8" t="s">
        <v>135</v>
      </c>
      <c r="AU226" s="18" t="s">
        <v>88</v>
      </c>
    </row>
    <row r="227" spans="1:65" s="2" customFormat="1" ht="21.75" customHeight="1">
      <c r="A227" s="36"/>
      <c r="B227" s="37"/>
      <c r="C227" s="176" t="s">
        <v>549</v>
      </c>
      <c r="D227" s="176" t="s">
        <v>128</v>
      </c>
      <c r="E227" s="177" t="s">
        <v>550</v>
      </c>
      <c r="F227" s="178" t="s">
        <v>551</v>
      </c>
      <c r="G227" s="179" t="s">
        <v>238</v>
      </c>
      <c r="H227" s="180">
        <v>1</v>
      </c>
      <c r="I227" s="181"/>
      <c r="J227" s="182">
        <f>ROUND(I227*H227,2)</f>
        <v>0</v>
      </c>
      <c r="K227" s="178" t="s">
        <v>132</v>
      </c>
      <c r="L227" s="41"/>
      <c r="M227" s="183" t="s">
        <v>32</v>
      </c>
      <c r="N227" s="184" t="s">
        <v>50</v>
      </c>
      <c r="O227" s="66"/>
      <c r="P227" s="185">
        <f>O227*H227</f>
        <v>0</v>
      </c>
      <c r="Q227" s="185">
        <v>1.82E-3</v>
      </c>
      <c r="R227" s="185">
        <f>Q227*H227</f>
        <v>1.82E-3</v>
      </c>
      <c r="S227" s="185">
        <v>0</v>
      </c>
      <c r="T227" s="18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7" t="s">
        <v>252</v>
      </c>
      <c r="AT227" s="187" t="s">
        <v>128</v>
      </c>
      <c r="AU227" s="187" t="s">
        <v>88</v>
      </c>
      <c r="AY227" s="18" t="s">
        <v>125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8" t="s">
        <v>21</v>
      </c>
      <c r="BK227" s="188">
        <f>ROUND(I227*H227,2)</f>
        <v>0</v>
      </c>
      <c r="BL227" s="18" t="s">
        <v>252</v>
      </c>
      <c r="BM227" s="187" t="s">
        <v>552</v>
      </c>
    </row>
    <row r="228" spans="1:65" s="2" customFormat="1" ht="11.25">
      <c r="A228" s="36"/>
      <c r="B228" s="37"/>
      <c r="C228" s="38"/>
      <c r="D228" s="189" t="s">
        <v>135</v>
      </c>
      <c r="E228" s="38"/>
      <c r="F228" s="190" t="s">
        <v>553</v>
      </c>
      <c r="G228" s="38"/>
      <c r="H228" s="38"/>
      <c r="I228" s="191"/>
      <c r="J228" s="38"/>
      <c r="K228" s="38"/>
      <c r="L228" s="41"/>
      <c r="M228" s="192"/>
      <c r="N228" s="193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8" t="s">
        <v>135</v>
      </c>
      <c r="AU228" s="18" t="s">
        <v>88</v>
      </c>
    </row>
    <row r="229" spans="1:65" s="2" customFormat="1" ht="24.2" customHeight="1">
      <c r="A229" s="36"/>
      <c r="B229" s="37"/>
      <c r="C229" s="176" t="s">
        <v>554</v>
      </c>
      <c r="D229" s="176" t="s">
        <v>128</v>
      </c>
      <c r="E229" s="177" t="s">
        <v>555</v>
      </c>
      <c r="F229" s="178" t="s">
        <v>556</v>
      </c>
      <c r="G229" s="179" t="s">
        <v>243</v>
      </c>
      <c r="H229" s="180">
        <v>580</v>
      </c>
      <c r="I229" s="181"/>
      <c r="J229" s="182">
        <f>ROUND(I229*H229,2)</f>
        <v>0</v>
      </c>
      <c r="K229" s="178" t="s">
        <v>132</v>
      </c>
      <c r="L229" s="41"/>
      <c r="M229" s="183" t="s">
        <v>32</v>
      </c>
      <c r="N229" s="184" t="s">
        <v>50</v>
      </c>
      <c r="O229" s="66"/>
      <c r="P229" s="185">
        <f>O229*H229</f>
        <v>0</v>
      </c>
      <c r="Q229" s="185">
        <v>1.9000000000000001E-4</v>
      </c>
      <c r="R229" s="185">
        <f>Q229*H229</f>
        <v>0.11020000000000001</v>
      </c>
      <c r="S229" s="185">
        <v>0</v>
      </c>
      <c r="T229" s="186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7" t="s">
        <v>252</v>
      </c>
      <c r="AT229" s="187" t="s">
        <v>128</v>
      </c>
      <c r="AU229" s="187" t="s">
        <v>88</v>
      </c>
      <c r="AY229" s="18" t="s">
        <v>125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8" t="s">
        <v>21</v>
      </c>
      <c r="BK229" s="188">
        <f>ROUND(I229*H229,2)</f>
        <v>0</v>
      </c>
      <c r="BL229" s="18" t="s">
        <v>252</v>
      </c>
      <c r="BM229" s="187" t="s">
        <v>557</v>
      </c>
    </row>
    <row r="230" spans="1:65" s="2" customFormat="1" ht="11.25">
      <c r="A230" s="36"/>
      <c r="B230" s="37"/>
      <c r="C230" s="38"/>
      <c r="D230" s="189" t="s">
        <v>135</v>
      </c>
      <c r="E230" s="38"/>
      <c r="F230" s="190" t="s">
        <v>558</v>
      </c>
      <c r="G230" s="38"/>
      <c r="H230" s="38"/>
      <c r="I230" s="191"/>
      <c r="J230" s="38"/>
      <c r="K230" s="38"/>
      <c r="L230" s="41"/>
      <c r="M230" s="192"/>
      <c r="N230" s="193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8" t="s">
        <v>135</v>
      </c>
      <c r="AU230" s="18" t="s">
        <v>88</v>
      </c>
    </row>
    <row r="231" spans="1:65" s="2" customFormat="1" ht="21.75" customHeight="1">
      <c r="A231" s="36"/>
      <c r="B231" s="37"/>
      <c r="C231" s="176" t="s">
        <v>559</v>
      </c>
      <c r="D231" s="176" t="s">
        <v>128</v>
      </c>
      <c r="E231" s="177" t="s">
        <v>560</v>
      </c>
      <c r="F231" s="178" t="s">
        <v>561</v>
      </c>
      <c r="G231" s="179" t="s">
        <v>243</v>
      </c>
      <c r="H231" s="180">
        <v>580</v>
      </c>
      <c r="I231" s="181"/>
      <c r="J231" s="182">
        <f>ROUND(I231*H231,2)</f>
        <v>0</v>
      </c>
      <c r="K231" s="178" t="s">
        <v>132</v>
      </c>
      <c r="L231" s="41"/>
      <c r="M231" s="183" t="s">
        <v>32</v>
      </c>
      <c r="N231" s="184" t="s">
        <v>50</v>
      </c>
      <c r="O231" s="66"/>
      <c r="P231" s="185">
        <f>O231*H231</f>
        <v>0</v>
      </c>
      <c r="Q231" s="185">
        <v>1.0000000000000001E-5</v>
      </c>
      <c r="R231" s="185">
        <f>Q231*H231</f>
        <v>5.8000000000000005E-3</v>
      </c>
      <c r="S231" s="185">
        <v>0</v>
      </c>
      <c r="T231" s="18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7" t="s">
        <v>252</v>
      </c>
      <c r="AT231" s="187" t="s">
        <v>128</v>
      </c>
      <c r="AU231" s="187" t="s">
        <v>88</v>
      </c>
      <c r="AY231" s="18" t="s">
        <v>125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8" t="s">
        <v>21</v>
      </c>
      <c r="BK231" s="188">
        <f>ROUND(I231*H231,2)</f>
        <v>0</v>
      </c>
      <c r="BL231" s="18" t="s">
        <v>252</v>
      </c>
      <c r="BM231" s="187" t="s">
        <v>562</v>
      </c>
    </row>
    <row r="232" spans="1:65" s="2" customFormat="1" ht="11.25">
      <c r="A232" s="36"/>
      <c r="B232" s="37"/>
      <c r="C232" s="38"/>
      <c r="D232" s="189" t="s">
        <v>135</v>
      </c>
      <c r="E232" s="38"/>
      <c r="F232" s="190" t="s">
        <v>563</v>
      </c>
      <c r="G232" s="38"/>
      <c r="H232" s="38"/>
      <c r="I232" s="191"/>
      <c r="J232" s="38"/>
      <c r="K232" s="38"/>
      <c r="L232" s="41"/>
      <c r="M232" s="192"/>
      <c r="N232" s="193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8" t="s">
        <v>135</v>
      </c>
      <c r="AU232" s="18" t="s">
        <v>88</v>
      </c>
    </row>
    <row r="233" spans="1:65" s="2" customFormat="1" ht="24.2" customHeight="1">
      <c r="A233" s="36"/>
      <c r="B233" s="37"/>
      <c r="C233" s="176" t="s">
        <v>564</v>
      </c>
      <c r="D233" s="176" t="s">
        <v>128</v>
      </c>
      <c r="E233" s="177" t="s">
        <v>565</v>
      </c>
      <c r="F233" s="178" t="s">
        <v>566</v>
      </c>
      <c r="G233" s="179" t="s">
        <v>278</v>
      </c>
      <c r="H233" s="180">
        <v>0.16800000000000001</v>
      </c>
      <c r="I233" s="181"/>
      <c r="J233" s="182">
        <f>ROUND(I233*H233,2)</f>
        <v>0</v>
      </c>
      <c r="K233" s="178" t="s">
        <v>132</v>
      </c>
      <c r="L233" s="41"/>
      <c r="M233" s="183" t="s">
        <v>32</v>
      </c>
      <c r="N233" s="184" t="s">
        <v>50</v>
      </c>
      <c r="O233" s="66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7" t="s">
        <v>252</v>
      </c>
      <c r="AT233" s="187" t="s">
        <v>128</v>
      </c>
      <c r="AU233" s="187" t="s">
        <v>88</v>
      </c>
      <c r="AY233" s="18" t="s">
        <v>125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8" t="s">
        <v>21</v>
      </c>
      <c r="BK233" s="188">
        <f>ROUND(I233*H233,2)</f>
        <v>0</v>
      </c>
      <c r="BL233" s="18" t="s">
        <v>252</v>
      </c>
      <c r="BM233" s="187" t="s">
        <v>567</v>
      </c>
    </row>
    <row r="234" spans="1:65" s="2" customFormat="1" ht="11.25">
      <c r="A234" s="36"/>
      <c r="B234" s="37"/>
      <c r="C234" s="38"/>
      <c r="D234" s="189" t="s">
        <v>135</v>
      </c>
      <c r="E234" s="38"/>
      <c r="F234" s="190" t="s">
        <v>568</v>
      </c>
      <c r="G234" s="38"/>
      <c r="H234" s="38"/>
      <c r="I234" s="191"/>
      <c r="J234" s="38"/>
      <c r="K234" s="38"/>
      <c r="L234" s="41"/>
      <c r="M234" s="192"/>
      <c r="N234" s="193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8" t="s">
        <v>135</v>
      </c>
      <c r="AU234" s="18" t="s">
        <v>88</v>
      </c>
    </row>
    <row r="235" spans="1:65" s="2" customFormat="1" ht="16.5" customHeight="1">
      <c r="A235" s="36"/>
      <c r="B235" s="37"/>
      <c r="C235" s="176" t="s">
        <v>569</v>
      </c>
      <c r="D235" s="176" t="s">
        <v>128</v>
      </c>
      <c r="E235" s="177" t="s">
        <v>570</v>
      </c>
      <c r="F235" s="178" t="s">
        <v>571</v>
      </c>
      <c r="G235" s="179" t="s">
        <v>238</v>
      </c>
      <c r="H235" s="180">
        <v>6</v>
      </c>
      <c r="I235" s="181"/>
      <c r="J235" s="182">
        <f>ROUND(I235*H235,2)</f>
        <v>0</v>
      </c>
      <c r="K235" s="178" t="s">
        <v>132</v>
      </c>
      <c r="L235" s="41"/>
      <c r="M235" s="183" t="s">
        <v>32</v>
      </c>
      <c r="N235" s="184" t="s">
        <v>50</v>
      </c>
      <c r="O235" s="66"/>
      <c r="P235" s="185">
        <f>O235*H235</f>
        <v>0</v>
      </c>
      <c r="Q235" s="185">
        <v>1.2E-4</v>
      </c>
      <c r="R235" s="185">
        <f>Q235*H235</f>
        <v>7.2000000000000005E-4</v>
      </c>
      <c r="S235" s="185">
        <v>0</v>
      </c>
      <c r="T235" s="18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7" t="s">
        <v>252</v>
      </c>
      <c r="AT235" s="187" t="s">
        <v>128</v>
      </c>
      <c r="AU235" s="187" t="s">
        <v>88</v>
      </c>
      <c r="AY235" s="18" t="s">
        <v>125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18" t="s">
        <v>21</v>
      </c>
      <c r="BK235" s="188">
        <f>ROUND(I235*H235,2)</f>
        <v>0</v>
      </c>
      <c r="BL235" s="18" t="s">
        <v>252</v>
      </c>
      <c r="BM235" s="187" t="s">
        <v>572</v>
      </c>
    </row>
    <row r="236" spans="1:65" s="2" customFormat="1" ht="11.25">
      <c r="A236" s="36"/>
      <c r="B236" s="37"/>
      <c r="C236" s="38"/>
      <c r="D236" s="189" t="s">
        <v>135</v>
      </c>
      <c r="E236" s="38"/>
      <c r="F236" s="190" t="s">
        <v>573</v>
      </c>
      <c r="G236" s="38"/>
      <c r="H236" s="38"/>
      <c r="I236" s="191"/>
      <c r="J236" s="38"/>
      <c r="K236" s="38"/>
      <c r="L236" s="41"/>
      <c r="M236" s="192"/>
      <c r="N236" s="193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8" t="s">
        <v>135</v>
      </c>
      <c r="AU236" s="18" t="s">
        <v>88</v>
      </c>
    </row>
    <row r="237" spans="1:65" s="2" customFormat="1" ht="16.5" customHeight="1">
      <c r="A237" s="36"/>
      <c r="B237" s="37"/>
      <c r="C237" s="223" t="s">
        <v>574</v>
      </c>
      <c r="D237" s="223" t="s">
        <v>259</v>
      </c>
      <c r="E237" s="224" t="s">
        <v>575</v>
      </c>
      <c r="F237" s="225" t="s">
        <v>576</v>
      </c>
      <c r="G237" s="226" t="s">
        <v>238</v>
      </c>
      <c r="H237" s="227">
        <v>6</v>
      </c>
      <c r="I237" s="228"/>
      <c r="J237" s="229">
        <f>ROUND(I237*H237,2)</f>
        <v>0</v>
      </c>
      <c r="K237" s="225" t="s">
        <v>32</v>
      </c>
      <c r="L237" s="230"/>
      <c r="M237" s="231" t="s">
        <v>32</v>
      </c>
      <c r="N237" s="232" t="s">
        <v>50</v>
      </c>
      <c r="O237" s="66"/>
      <c r="P237" s="185">
        <f>O237*H237</f>
        <v>0</v>
      </c>
      <c r="Q237" s="185">
        <v>2.4000000000000001E-4</v>
      </c>
      <c r="R237" s="185">
        <f>Q237*H237</f>
        <v>1.4400000000000001E-3</v>
      </c>
      <c r="S237" s="185">
        <v>0</v>
      </c>
      <c r="T237" s="18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7" t="s">
        <v>262</v>
      </c>
      <c r="AT237" s="187" t="s">
        <v>259</v>
      </c>
      <c r="AU237" s="187" t="s">
        <v>88</v>
      </c>
      <c r="AY237" s="18" t="s">
        <v>125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8" t="s">
        <v>21</v>
      </c>
      <c r="BK237" s="188">
        <f>ROUND(I237*H237,2)</f>
        <v>0</v>
      </c>
      <c r="BL237" s="18" t="s">
        <v>252</v>
      </c>
      <c r="BM237" s="187" t="s">
        <v>577</v>
      </c>
    </row>
    <row r="238" spans="1:65" s="2" customFormat="1" ht="24.2" customHeight="1">
      <c r="A238" s="36"/>
      <c r="B238" s="37"/>
      <c r="C238" s="176" t="s">
        <v>578</v>
      </c>
      <c r="D238" s="176" t="s">
        <v>128</v>
      </c>
      <c r="E238" s="177" t="s">
        <v>579</v>
      </c>
      <c r="F238" s="178" t="s">
        <v>580</v>
      </c>
      <c r="G238" s="179" t="s">
        <v>278</v>
      </c>
      <c r="H238" s="180">
        <v>2.2669999999999999</v>
      </c>
      <c r="I238" s="181"/>
      <c r="J238" s="182">
        <f>ROUND(I238*H238,2)</f>
        <v>0</v>
      </c>
      <c r="K238" s="178" t="s">
        <v>132</v>
      </c>
      <c r="L238" s="41"/>
      <c r="M238" s="183" t="s">
        <v>32</v>
      </c>
      <c r="N238" s="184" t="s">
        <v>50</v>
      </c>
      <c r="O238" s="66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7" t="s">
        <v>252</v>
      </c>
      <c r="AT238" s="187" t="s">
        <v>128</v>
      </c>
      <c r="AU238" s="187" t="s">
        <v>88</v>
      </c>
      <c r="AY238" s="18" t="s">
        <v>125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8" t="s">
        <v>21</v>
      </c>
      <c r="BK238" s="188">
        <f>ROUND(I238*H238,2)</f>
        <v>0</v>
      </c>
      <c r="BL238" s="18" t="s">
        <v>252</v>
      </c>
      <c r="BM238" s="187" t="s">
        <v>581</v>
      </c>
    </row>
    <row r="239" spans="1:65" s="2" customFormat="1" ht="11.25">
      <c r="A239" s="36"/>
      <c r="B239" s="37"/>
      <c r="C239" s="38"/>
      <c r="D239" s="189" t="s">
        <v>135</v>
      </c>
      <c r="E239" s="38"/>
      <c r="F239" s="190" t="s">
        <v>582</v>
      </c>
      <c r="G239" s="38"/>
      <c r="H239" s="38"/>
      <c r="I239" s="191"/>
      <c r="J239" s="38"/>
      <c r="K239" s="38"/>
      <c r="L239" s="41"/>
      <c r="M239" s="192"/>
      <c r="N239" s="193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8" t="s">
        <v>135</v>
      </c>
      <c r="AU239" s="18" t="s">
        <v>88</v>
      </c>
    </row>
    <row r="240" spans="1:65" s="12" customFormat="1" ht="22.9" customHeight="1">
      <c r="B240" s="160"/>
      <c r="C240" s="161"/>
      <c r="D240" s="162" t="s">
        <v>78</v>
      </c>
      <c r="E240" s="174" t="s">
        <v>583</v>
      </c>
      <c r="F240" s="174" t="s">
        <v>584</v>
      </c>
      <c r="G240" s="161"/>
      <c r="H240" s="161"/>
      <c r="I240" s="164"/>
      <c r="J240" s="175">
        <f>BK240</f>
        <v>0</v>
      </c>
      <c r="K240" s="161"/>
      <c r="L240" s="166"/>
      <c r="M240" s="167"/>
      <c r="N240" s="168"/>
      <c r="O240" s="168"/>
      <c r="P240" s="169">
        <f>SUM(P241:P313)</f>
        <v>0</v>
      </c>
      <c r="Q240" s="168"/>
      <c r="R240" s="169">
        <f>SUM(R241:R313)</f>
        <v>1.7889799999999998</v>
      </c>
      <c r="S240" s="168"/>
      <c r="T240" s="170">
        <f>SUM(T241:T313)</f>
        <v>1.7019799999999998</v>
      </c>
      <c r="AR240" s="171" t="s">
        <v>88</v>
      </c>
      <c r="AT240" s="172" t="s">
        <v>78</v>
      </c>
      <c r="AU240" s="172" t="s">
        <v>21</v>
      </c>
      <c r="AY240" s="171" t="s">
        <v>125</v>
      </c>
      <c r="BK240" s="173">
        <f>SUM(BK241:BK313)</f>
        <v>0</v>
      </c>
    </row>
    <row r="241" spans="1:65" s="2" customFormat="1" ht="16.5" customHeight="1">
      <c r="A241" s="36"/>
      <c r="B241" s="37"/>
      <c r="C241" s="176" t="s">
        <v>585</v>
      </c>
      <c r="D241" s="176" t="s">
        <v>128</v>
      </c>
      <c r="E241" s="177" t="s">
        <v>586</v>
      </c>
      <c r="F241" s="178" t="s">
        <v>587</v>
      </c>
      <c r="G241" s="179" t="s">
        <v>588</v>
      </c>
      <c r="H241" s="180">
        <v>44</v>
      </c>
      <c r="I241" s="181"/>
      <c r="J241" s="182">
        <f>ROUND(I241*H241,2)</f>
        <v>0</v>
      </c>
      <c r="K241" s="178" t="s">
        <v>132</v>
      </c>
      <c r="L241" s="41"/>
      <c r="M241" s="183" t="s">
        <v>32</v>
      </c>
      <c r="N241" s="184" t="s">
        <v>50</v>
      </c>
      <c r="O241" s="66"/>
      <c r="P241" s="185">
        <f>O241*H241</f>
        <v>0</v>
      </c>
      <c r="Q241" s="185">
        <v>0</v>
      </c>
      <c r="R241" s="185">
        <f>Q241*H241</f>
        <v>0</v>
      </c>
      <c r="S241" s="185">
        <v>1.933E-2</v>
      </c>
      <c r="T241" s="186">
        <f>S241*H241</f>
        <v>0.85051999999999994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7" t="s">
        <v>252</v>
      </c>
      <c r="AT241" s="187" t="s">
        <v>128</v>
      </c>
      <c r="AU241" s="187" t="s">
        <v>88</v>
      </c>
      <c r="AY241" s="18" t="s">
        <v>125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8" t="s">
        <v>21</v>
      </c>
      <c r="BK241" s="188">
        <f>ROUND(I241*H241,2)</f>
        <v>0</v>
      </c>
      <c r="BL241" s="18" t="s">
        <v>252</v>
      </c>
      <c r="BM241" s="187" t="s">
        <v>589</v>
      </c>
    </row>
    <row r="242" spans="1:65" s="2" customFormat="1" ht="11.25">
      <c r="A242" s="36"/>
      <c r="B242" s="37"/>
      <c r="C242" s="38"/>
      <c r="D242" s="189" t="s">
        <v>135</v>
      </c>
      <c r="E242" s="38"/>
      <c r="F242" s="190" t="s">
        <v>590</v>
      </c>
      <c r="G242" s="38"/>
      <c r="H242" s="38"/>
      <c r="I242" s="191"/>
      <c r="J242" s="38"/>
      <c r="K242" s="38"/>
      <c r="L242" s="41"/>
      <c r="M242" s="192"/>
      <c r="N242" s="193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8" t="s">
        <v>135</v>
      </c>
      <c r="AU242" s="18" t="s">
        <v>88</v>
      </c>
    </row>
    <row r="243" spans="1:65" s="2" customFormat="1" ht="16.5" customHeight="1">
      <c r="A243" s="36"/>
      <c r="B243" s="37"/>
      <c r="C243" s="176" t="s">
        <v>591</v>
      </c>
      <c r="D243" s="176" t="s">
        <v>128</v>
      </c>
      <c r="E243" s="177" t="s">
        <v>592</v>
      </c>
      <c r="F243" s="178" t="s">
        <v>593</v>
      </c>
      <c r="G243" s="179" t="s">
        <v>588</v>
      </c>
      <c r="H243" s="180">
        <v>6</v>
      </c>
      <c r="I243" s="181"/>
      <c r="J243" s="182">
        <f>ROUND(I243*H243,2)</f>
        <v>0</v>
      </c>
      <c r="K243" s="178" t="s">
        <v>132</v>
      </c>
      <c r="L243" s="41"/>
      <c r="M243" s="183" t="s">
        <v>32</v>
      </c>
      <c r="N243" s="184" t="s">
        <v>50</v>
      </c>
      <c r="O243" s="66"/>
      <c r="P243" s="185">
        <f>O243*H243</f>
        <v>0</v>
      </c>
      <c r="Q243" s="185">
        <v>3.7599999999999999E-3</v>
      </c>
      <c r="R243" s="185">
        <f>Q243*H243</f>
        <v>2.256E-2</v>
      </c>
      <c r="S243" s="185">
        <v>0</v>
      </c>
      <c r="T243" s="18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7" t="s">
        <v>252</v>
      </c>
      <c r="AT243" s="187" t="s">
        <v>128</v>
      </c>
      <c r="AU243" s="187" t="s">
        <v>88</v>
      </c>
      <c r="AY243" s="18" t="s">
        <v>125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8" t="s">
        <v>21</v>
      </c>
      <c r="BK243" s="188">
        <f>ROUND(I243*H243,2)</f>
        <v>0</v>
      </c>
      <c r="BL243" s="18" t="s">
        <v>252</v>
      </c>
      <c r="BM243" s="187" t="s">
        <v>594</v>
      </c>
    </row>
    <row r="244" spans="1:65" s="2" customFormat="1" ht="11.25">
      <c r="A244" s="36"/>
      <c r="B244" s="37"/>
      <c r="C244" s="38"/>
      <c r="D244" s="189" t="s">
        <v>135</v>
      </c>
      <c r="E244" s="38"/>
      <c r="F244" s="190" t="s">
        <v>595</v>
      </c>
      <c r="G244" s="38"/>
      <c r="H244" s="38"/>
      <c r="I244" s="191"/>
      <c r="J244" s="38"/>
      <c r="K244" s="38"/>
      <c r="L244" s="41"/>
      <c r="M244" s="192"/>
      <c r="N244" s="193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8" t="s">
        <v>135</v>
      </c>
      <c r="AU244" s="18" t="s">
        <v>88</v>
      </c>
    </row>
    <row r="245" spans="1:65" s="2" customFormat="1" ht="16.5" customHeight="1">
      <c r="A245" s="36"/>
      <c r="B245" s="37"/>
      <c r="C245" s="176" t="s">
        <v>596</v>
      </c>
      <c r="D245" s="176" t="s">
        <v>128</v>
      </c>
      <c r="E245" s="177" t="s">
        <v>597</v>
      </c>
      <c r="F245" s="178" t="s">
        <v>598</v>
      </c>
      <c r="G245" s="179" t="s">
        <v>588</v>
      </c>
      <c r="H245" s="180">
        <v>1</v>
      </c>
      <c r="I245" s="181"/>
      <c r="J245" s="182">
        <f>ROUND(I245*H245,2)</f>
        <v>0</v>
      </c>
      <c r="K245" s="178" t="s">
        <v>132</v>
      </c>
      <c r="L245" s="41"/>
      <c r="M245" s="183" t="s">
        <v>32</v>
      </c>
      <c r="N245" s="184" t="s">
        <v>50</v>
      </c>
      <c r="O245" s="66"/>
      <c r="P245" s="185">
        <f>O245*H245</f>
        <v>0</v>
      </c>
      <c r="Q245" s="185">
        <v>2.894E-2</v>
      </c>
      <c r="R245" s="185">
        <f>Q245*H245</f>
        <v>2.894E-2</v>
      </c>
      <c r="S245" s="185">
        <v>0</v>
      </c>
      <c r="T245" s="186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7" t="s">
        <v>252</v>
      </c>
      <c r="AT245" s="187" t="s">
        <v>128</v>
      </c>
      <c r="AU245" s="187" t="s">
        <v>88</v>
      </c>
      <c r="AY245" s="18" t="s">
        <v>125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18" t="s">
        <v>21</v>
      </c>
      <c r="BK245" s="188">
        <f>ROUND(I245*H245,2)</f>
        <v>0</v>
      </c>
      <c r="BL245" s="18" t="s">
        <v>252</v>
      </c>
      <c r="BM245" s="187" t="s">
        <v>599</v>
      </c>
    </row>
    <row r="246" spans="1:65" s="2" customFormat="1" ht="11.25">
      <c r="A246" s="36"/>
      <c r="B246" s="37"/>
      <c r="C246" s="38"/>
      <c r="D246" s="189" t="s">
        <v>135</v>
      </c>
      <c r="E246" s="38"/>
      <c r="F246" s="190" t="s">
        <v>600</v>
      </c>
      <c r="G246" s="38"/>
      <c r="H246" s="38"/>
      <c r="I246" s="191"/>
      <c r="J246" s="38"/>
      <c r="K246" s="38"/>
      <c r="L246" s="41"/>
      <c r="M246" s="192"/>
      <c r="N246" s="193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8" t="s">
        <v>135</v>
      </c>
      <c r="AU246" s="18" t="s">
        <v>88</v>
      </c>
    </row>
    <row r="247" spans="1:65" s="2" customFormat="1" ht="16.5" customHeight="1">
      <c r="A247" s="36"/>
      <c r="B247" s="37"/>
      <c r="C247" s="176" t="s">
        <v>601</v>
      </c>
      <c r="D247" s="176" t="s">
        <v>128</v>
      </c>
      <c r="E247" s="177" t="s">
        <v>602</v>
      </c>
      <c r="F247" s="178" t="s">
        <v>603</v>
      </c>
      <c r="G247" s="179" t="s">
        <v>238</v>
      </c>
      <c r="H247" s="180">
        <v>47</v>
      </c>
      <c r="I247" s="181"/>
      <c r="J247" s="182">
        <f>ROUND(I247*H247,2)</f>
        <v>0</v>
      </c>
      <c r="K247" s="178" t="s">
        <v>132</v>
      </c>
      <c r="L247" s="41"/>
      <c r="M247" s="183" t="s">
        <v>32</v>
      </c>
      <c r="N247" s="184" t="s">
        <v>50</v>
      </c>
      <c r="O247" s="66"/>
      <c r="P247" s="185">
        <f>O247*H247</f>
        <v>0</v>
      </c>
      <c r="Q247" s="185">
        <v>2.47E-3</v>
      </c>
      <c r="R247" s="185">
        <f>Q247*H247</f>
        <v>0.11609</v>
      </c>
      <c r="S247" s="185">
        <v>0</v>
      </c>
      <c r="T247" s="18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7" t="s">
        <v>252</v>
      </c>
      <c r="AT247" s="187" t="s">
        <v>128</v>
      </c>
      <c r="AU247" s="187" t="s">
        <v>88</v>
      </c>
      <c r="AY247" s="18" t="s">
        <v>125</v>
      </c>
      <c r="BE247" s="188">
        <f>IF(N247="základní",J247,0)</f>
        <v>0</v>
      </c>
      <c r="BF247" s="188">
        <f>IF(N247="snížená",J247,0)</f>
        <v>0</v>
      </c>
      <c r="BG247" s="188">
        <f>IF(N247="zákl. přenesená",J247,0)</f>
        <v>0</v>
      </c>
      <c r="BH247" s="188">
        <f>IF(N247="sníž. přenesená",J247,0)</f>
        <v>0</v>
      </c>
      <c r="BI247" s="188">
        <f>IF(N247="nulová",J247,0)</f>
        <v>0</v>
      </c>
      <c r="BJ247" s="18" t="s">
        <v>21</v>
      </c>
      <c r="BK247" s="188">
        <f>ROUND(I247*H247,2)</f>
        <v>0</v>
      </c>
      <c r="BL247" s="18" t="s">
        <v>252</v>
      </c>
      <c r="BM247" s="187" t="s">
        <v>604</v>
      </c>
    </row>
    <row r="248" spans="1:65" s="2" customFormat="1" ht="11.25">
      <c r="A248" s="36"/>
      <c r="B248" s="37"/>
      <c r="C248" s="38"/>
      <c r="D248" s="189" t="s">
        <v>135</v>
      </c>
      <c r="E248" s="38"/>
      <c r="F248" s="190" t="s">
        <v>605</v>
      </c>
      <c r="G248" s="38"/>
      <c r="H248" s="38"/>
      <c r="I248" s="191"/>
      <c r="J248" s="38"/>
      <c r="K248" s="38"/>
      <c r="L248" s="41"/>
      <c r="M248" s="192"/>
      <c r="N248" s="193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8" t="s">
        <v>135</v>
      </c>
      <c r="AU248" s="18" t="s">
        <v>88</v>
      </c>
    </row>
    <row r="249" spans="1:65" s="2" customFormat="1" ht="16.5" customHeight="1">
      <c r="A249" s="36"/>
      <c r="B249" s="37"/>
      <c r="C249" s="223" t="s">
        <v>606</v>
      </c>
      <c r="D249" s="223" t="s">
        <v>259</v>
      </c>
      <c r="E249" s="224" t="s">
        <v>607</v>
      </c>
      <c r="F249" s="225" t="s">
        <v>608</v>
      </c>
      <c r="G249" s="226" t="s">
        <v>238</v>
      </c>
      <c r="H249" s="227">
        <v>45</v>
      </c>
      <c r="I249" s="228"/>
      <c r="J249" s="229">
        <f>ROUND(I249*H249,2)</f>
        <v>0</v>
      </c>
      <c r="K249" s="225" t="s">
        <v>132</v>
      </c>
      <c r="L249" s="230"/>
      <c r="M249" s="231" t="s">
        <v>32</v>
      </c>
      <c r="N249" s="232" t="s">
        <v>50</v>
      </c>
      <c r="O249" s="66"/>
      <c r="P249" s="185">
        <f>O249*H249</f>
        <v>0</v>
      </c>
      <c r="Q249" s="185">
        <v>1.4500000000000001E-2</v>
      </c>
      <c r="R249" s="185">
        <f>Q249*H249</f>
        <v>0.65250000000000008</v>
      </c>
      <c r="S249" s="185">
        <v>0</v>
      </c>
      <c r="T249" s="18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7" t="s">
        <v>262</v>
      </c>
      <c r="AT249" s="187" t="s">
        <v>259</v>
      </c>
      <c r="AU249" s="187" t="s">
        <v>88</v>
      </c>
      <c r="AY249" s="18" t="s">
        <v>125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18" t="s">
        <v>21</v>
      </c>
      <c r="BK249" s="188">
        <f>ROUND(I249*H249,2)</f>
        <v>0</v>
      </c>
      <c r="BL249" s="18" t="s">
        <v>252</v>
      </c>
      <c r="BM249" s="187" t="s">
        <v>609</v>
      </c>
    </row>
    <row r="250" spans="1:65" s="2" customFormat="1" ht="16.5" customHeight="1">
      <c r="A250" s="36"/>
      <c r="B250" s="37"/>
      <c r="C250" s="223" t="s">
        <v>610</v>
      </c>
      <c r="D250" s="223" t="s">
        <v>259</v>
      </c>
      <c r="E250" s="224" t="s">
        <v>611</v>
      </c>
      <c r="F250" s="225" t="s">
        <v>612</v>
      </c>
      <c r="G250" s="226" t="s">
        <v>238</v>
      </c>
      <c r="H250" s="227">
        <v>2</v>
      </c>
      <c r="I250" s="228"/>
      <c r="J250" s="229">
        <f>ROUND(I250*H250,2)</f>
        <v>0</v>
      </c>
      <c r="K250" s="225" t="s">
        <v>132</v>
      </c>
      <c r="L250" s="230"/>
      <c r="M250" s="231" t="s">
        <v>32</v>
      </c>
      <c r="N250" s="232" t="s">
        <v>50</v>
      </c>
      <c r="O250" s="66"/>
      <c r="P250" s="185">
        <f>O250*H250</f>
        <v>0</v>
      </c>
      <c r="Q250" s="185">
        <v>1.35E-2</v>
      </c>
      <c r="R250" s="185">
        <f>Q250*H250</f>
        <v>2.7E-2</v>
      </c>
      <c r="S250" s="185">
        <v>0</v>
      </c>
      <c r="T250" s="18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7" t="s">
        <v>262</v>
      </c>
      <c r="AT250" s="187" t="s">
        <v>259</v>
      </c>
      <c r="AU250" s="187" t="s">
        <v>88</v>
      </c>
      <c r="AY250" s="18" t="s">
        <v>125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18" t="s">
        <v>21</v>
      </c>
      <c r="BK250" s="188">
        <f>ROUND(I250*H250,2)</f>
        <v>0</v>
      </c>
      <c r="BL250" s="18" t="s">
        <v>252</v>
      </c>
      <c r="BM250" s="187" t="s">
        <v>613</v>
      </c>
    </row>
    <row r="251" spans="1:65" s="2" customFormat="1" ht="16.5" customHeight="1">
      <c r="A251" s="36"/>
      <c r="B251" s="37"/>
      <c r="C251" s="176" t="s">
        <v>614</v>
      </c>
      <c r="D251" s="176" t="s">
        <v>128</v>
      </c>
      <c r="E251" s="177" t="s">
        <v>615</v>
      </c>
      <c r="F251" s="178" t="s">
        <v>616</v>
      </c>
      <c r="G251" s="179" t="s">
        <v>588</v>
      </c>
      <c r="H251" s="180">
        <v>12</v>
      </c>
      <c r="I251" s="181"/>
      <c r="J251" s="182">
        <f>ROUND(I251*H251,2)</f>
        <v>0</v>
      </c>
      <c r="K251" s="178" t="s">
        <v>132</v>
      </c>
      <c r="L251" s="41"/>
      <c r="M251" s="183" t="s">
        <v>32</v>
      </c>
      <c r="N251" s="184" t="s">
        <v>50</v>
      </c>
      <c r="O251" s="66"/>
      <c r="P251" s="185">
        <f>O251*H251</f>
        <v>0</v>
      </c>
      <c r="Q251" s="185">
        <v>1.8079999999999999E-2</v>
      </c>
      <c r="R251" s="185">
        <f>Q251*H251</f>
        <v>0.21695999999999999</v>
      </c>
      <c r="S251" s="185">
        <v>0</v>
      </c>
      <c r="T251" s="18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7" t="s">
        <v>252</v>
      </c>
      <c r="AT251" s="187" t="s">
        <v>128</v>
      </c>
      <c r="AU251" s="187" t="s">
        <v>88</v>
      </c>
      <c r="AY251" s="18" t="s">
        <v>125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18" t="s">
        <v>21</v>
      </c>
      <c r="BK251" s="188">
        <f>ROUND(I251*H251,2)</f>
        <v>0</v>
      </c>
      <c r="BL251" s="18" t="s">
        <v>252</v>
      </c>
      <c r="BM251" s="187" t="s">
        <v>617</v>
      </c>
    </row>
    <row r="252" spans="1:65" s="2" customFormat="1" ht="11.25">
      <c r="A252" s="36"/>
      <c r="B252" s="37"/>
      <c r="C252" s="38"/>
      <c r="D252" s="189" t="s">
        <v>135</v>
      </c>
      <c r="E252" s="38"/>
      <c r="F252" s="190" t="s">
        <v>618</v>
      </c>
      <c r="G252" s="38"/>
      <c r="H252" s="38"/>
      <c r="I252" s="191"/>
      <c r="J252" s="38"/>
      <c r="K252" s="38"/>
      <c r="L252" s="41"/>
      <c r="M252" s="192"/>
      <c r="N252" s="193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8" t="s">
        <v>135</v>
      </c>
      <c r="AU252" s="18" t="s">
        <v>88</v>
      </c>
    </row>
    <row r="253" spans="1:65" s="2" customFormat="1" ht="16.5" customHeight="1">
      <c r="A253" s="36"/>
      <c r="B253" s="37"/>
      <c r="C253" s="176" t="s">
        <v>619</v>
      </c>
      <c r="D253" s="176" t="s">
        <v>128</v>
      </c>
      <c r="E253" s="177" t="s">
        <v>620</v>
      </c>
      <c r="F253" s="178" t="s">
        <v>621</v>
      </c>
      <c r="G253" s="179" t="s">
        <v>588</v>
      </c>
      <c r="H253" s="180">
        <v>12</v>
      </c>
      <c r="I253" s="181"/>
      <c r="J253" s="182">
        <f>ROUND(I253*H253,2)</f>
        <v>0</v>
      </c>
      <c r="K253" s="178" t="s">
        <v>132</v>
      </c>
      <c r="L253" s="41"/>
      <c r="M253" s="183" t="s">
        <v>32</v>
      </c>
      <c r="N253" s="184" t="s">
        <v>50</v>
      </c>
      <c r="O253" s="66"/>
      <c r="P253" s="185">
        <f>O253*H253</f>
        <v>0</v>
      </c>
      <c r="Q253" s="185">
        <v>0</v>
      </c>
      <c r="R253" s="185">
        <f>Q253*H253</f>
        <v>0</v>
      </c>
      <c r="S253" s="185">
        <v>1.72E-2</v>
      </c>
      <c r="T253" s="186">
        <f>S253*H253</f>
        <v>0.2064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7" t="s">
        <v>252</v>
      </c>
      <c r="AT253" s="187" t="s">
        <v>128</v>
      </c>
      <c r="AU253" s="187" t="s">
        <v>88</v>
      </c>
      <c r="AY253" s="18" t="s">
        <v>125</v>
      </c>
      <c r="BE253" s="188">
        <f>IF(N253="základní",J253,0)</f>
        <v>0</v>
      </c>
      <c r="BF253" s="188">
        <f>IF(N253="snížená",J253,0)</f>
        <v>0</v>
      </c>
      <c r="BG253" s="188">
        <f>IF(N253="zákl. přenesená",J253,0)</f>
        <v>0</v>
      </c>
      <c r="BH253" s="188">
        <f>IF(N253="sníž. přenesená",J253,0)</f>
        <v>0</v>
      </c>
      <c r="BI253" s="188">
        <f>IF(N253="nulová",J253,0)</f>
        <v>0</v>
      </c>
      <c r="BJ253" s="18" t="s">
        <v>21</v>
      </c>
      <c r="BK253" s="188">
        <f>ROUND(I253*H253,2)</f>
        <v>0</v>
      </c>
      <c r="BL253" s="18" t="s">
        <v>252</v>
      </c>
      <c r="BM253" s="187" t="s">
        <v>622</v>
      </c>
    </row>
    <row r="254" spans="1:65" s="2" customFormat="1" ht="11.25">
      <c r="A254" s="36"/>
      <c r="B254" s="37"/>
      <c r="C254" s="38"/>
      <c r="D254" s="189" t="s">
        <v>135</v>
      </c>
      <c r="E254" s="38"/>
      <c r="F254" s="190" t="s">
        <v>623</v>
      </c>
      <c r="G254" s="38"/>
      <c r="H254" s="38"/>
      <c r="I254" s="191"/>
      <c r="J254" s="38"/>
      <c r="K254" s="38"/>
      <c r="L254" s="41"/>
      <c r="M254" s="192"/>
      <c r="N254" s="193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8" t="s">
        <v>135</v>
      </c>
      <c r="AU254" s="18" t="s">
        <v>88</v>
      </c>
    </row>
    <row r="255" spans="1:65" s="2" customFormat="1" ht="16.5" customHeight="1">
      <c r="A255" s="36"/>
      <c r="B255" s="37"/>
      <c r="C255" s="176" t="s">
        <v>624</v>
      </c>
      <c r="D255" s="176" t="s">
        <v>128</v>
      </c>
      <c r="E255" s="177" t="s">
        <v>625</v>
      </c>
      <c r="F255" s="178" t="s">
        <v>626</v>
      </c>
      <c r="G255" s="179" t="s">
        <v>588</v>
      </c>
      <c r="H255" s="180">
        <v>14</v>
      </c>
      <c r="I255" s="181"/>
      <c r="J255" s="182">
        <f>ROUND(I255*H255,2)</f>
        <v>0</v>
      </c>
      <c r="K255" s="178" t="s">
        <v>132</v>
      </c>
      <c r="L255" s="41"/>
      <c r="M255" s="183" t="s">
        <v>32</v>
      </c>
      <c r="N255" s="184" t="s">
        <v>50</v>
      </c>
      <c r="O255" s="66"/>
      <c r="P255" s="185">
        <f>O255*H255</f>
        <v>0</v>
      </c>
      <c r="Q255" s="185">
        <v>0</v>
      </c>
      <c r="R255" s="185">
        <f>Q255*H255</f>
        <v>0</v>
      </c>
      <c r="S255" s="185">
        <v>1.9460000000000002E-2</v>
      </c>
      <c r="T255" s="186">
        <f>S255*H255</f>
        <v>0.27244000000000002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7" t="s">
        <v>252</v>
      </c>
      <c r="AT255" s="187" t="s">
        <v>128</v>
      </c>
      <c r="AU255" s="187" t="s">
        <v>88</v>
      </c>
      <c r="AY255" s="18" t="s">
        <v>125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18" t="s">
        <v>21</v>
      </c>
      <c r="BK255" s="188">
        <f>ROUND(I255*H255,2)</f>
        <v>0</v>
      </c>
      <c r="BL255" s="18" t="s">
        <v>252</v>
      </c>
      <c r="BM255" s="187" t="s">
        <v>627</v>
      </c>
    </row>
    <row r="256" spans="1:65" s="2" customFormat="1" ht="11.25">
      <c r="A256" s="36"/>
      <c r="B256" s="37"/>
      <c r="C256" s="38"/>
      <c r="D256" s="189" t="s">
        <v>135</v>
      </c>
      <c r="E256" s="38"/>
      <c r="F256" s="190" t="s">
        <v>628</v>
      </c>
      <c r="G256" s="38"/>
      <c r="H256" s="38"/>
      <c r="I256" s="191"/>
      <c r="J256" s="38"/>
      <c r="K256" s="38"/>
      <c r="L256" s="41"/>
      <c r="M256" s="192"/>
      <c r="N256" s="193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8" t="s">
        <v>135</v>
      </c>
      <c r="AU256" s="18" t="s">
        <v>88</v>
      </c>
    </row>
    <row r="257" spans="1:65" s="2" customFormat="1" ht="16.5" customHeight="1">
      <c r="A257" s="36"/>
      <c r="B257" s="37"/>
      <c r="C257" s="176" t="s">
        <v>629</v>
      </c>
      <c r="D257" s="176" t="s">
        <v>128</v>
      </c>
      <c r="E257" s="177" t="s">
        <v>630</v>
      </c>
      <c r="F257" s="178" t="s">
        <v>631</v>
      </c>
      <c r="G257" s="179" t="s">
        <v>588</v>
      </c>
      <c r="H257" s="180">
        <v>14</v>
      </c>
      <c r="I257" s="181"/>
      <c r="J257" s="182">
        <f>ROUND(I257*H257,2)</f>
        <v>0</v>
      </c>
      <c r="K257" s="178" t="s">
        <v>132</v>
      </c>
      <c r="L257" s="41"/>
      <c r="M257" s="183" t="s">
        <v>32</v>
      </c>
      <c r="N257" s="184" t="s">
        <v>50</v>
      </c>
      <c r="O257" s="66"/>
      <c r="P257" s="185">
        <f>O257*H257</f>
        <v>0</v>
      </c>
      <c r="Q257" s="185">
        <v>0</v>
      </c>
      <c r="R257" s="185">
        <f>Q257*H257</f>
        <v>0</v>
      </c>
      <c r="S257" s="185">
        <v>6.6E-3</v>
      </c>
      <c r="T257" s="186">
        <f>S257*H257</f>
        <v>9.2399999999999996E-2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7" t="s">
        <v>252</v>
      </c>
      <c r="AT257" s="187" t="s">
        <v>128</v>
      </c>
      <c r="AU257" s="187" t="s">
        <v>88</v>
      </c>
      <c r="AY257" s="18" t="s">
        <v>125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18" t="s">
        <v>21</v>
      </c>
      <c r="BK257" s="188">
        <f>ROUND(I257*H257,2)</f>
        <v>0</v>
      </c>
      <c r="BL257" s="18" t="s">
        <v>252</v>
      </c>
      <c r="BM257" s="187" t="s">
        <v>632</v>
      </c>
    </row>
    <row r="258" spans="1:65" s="2" customFormat="1" ht="11.25">
      <c r="A258" s="36"/>
      <c r="B258" s="37"/>
      <c r="C258" s="38"/>
      <c r="D258" s="189" t="s">
        <v>135</v>
      </c>
      <c r="E258" s="38"/>
      <c r="F258" s="190" t="s">
        <v>633</v>
      </c>
      <c r="G258" s="38"/>
      <c r="H258" s="38"/>
      <c r="I258" s="191"/>
      <c r="J258" s="38"/>
      <c r="K258" s="38"/>
      <c r="L258" s="41"/>
      <c r="M258" s="192"/>
      <c r="N258" s="193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8" t="s">
        <v>135</v>
      </c>
      <c r="AU258" s="18" t="s">
        <v>88</v>
      </c>
    </row>
    <row r="259" spans="1:65" s="2" customFormat="1" ht="24.2" customHeight="1">
      <c r="A259" s="36"/>
      <c r="B259" s="37"/>
      <c r="C259" s="176" t="s">
        <v>634</v>
      </c>
      <c r="D259" s="176" t="s">
        <v>128</v>
      </c>
      <c r="E259" s="177" t="s">
        <v>635</v>
      </c>
      <c r="F259" s="178" t="s">
        <v>636</v>
      </c>
      <c r="G259" s="179" t="s">
        <v>588</v>
      </c>
      <c r="H259" s="180">
        <v>19</v>
      </c>
      <c r="I259" s="181"/>
      <c r="J259" s="182">
        <f>ROUND(I259*H259,2)</f>
        <v>0</v>
      </c>
      <c r="K259" s="178" t="s">
        <v>132</v>
      </c>
      <c r="L259" s="41"/>
      <c r="M259" s="183" t="s">
        <v>32</v>
      </c>
      <c r="N259" s="184" t="s">
        <v>50</v>
      </c>
      <c r="O259" s="66"/>
      <c r="P259" s="185">
        <f>O259*H259</f>
        <v>0</v>
      </c>
      <c r="Q259" s="185">
        <v>1.4970000000000001E-2</v>
      </c>
      <c r="R259" s="185">
        <f>Q259*H259</f>
        <v>0.28443000000000002</v>
      </c>
      <c r="S259" s="185">
        <v>0</v>
      </c>
      <c r="T259" s="18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7" t="s">
        <v>252</v>
      </c>
      <c r="AT259" s="187" t="s">
        <v>128</v>
      </c>
      <c r="AU259" s="187" t="s">
        <v>88</v>
      </c>
      <c r="AY259" s="18" t="s">
        <v>125</v>
      </c>
      <c r="BE259" s="188">
        <f>IF(N259="základní",J259,0)</f>
        <v>0</v>
      </c>
      <c r="BF259" s="188">
        <f>IF(N259="snížená",J259,0)</f>
        <v>0</v>
      </c>
      <c r="BG259" s="188">
        <f>IF(N259="zákl. přenesená",J259,0)</f>
        <v>0</v>
      </c>
      <c r="BH259" s="188">
        <f>IF(N259="sníž. přenesená",J259,0)</f>
        <v>0</v>
      </c>
      <c r="BI259" s="188">
        <f>IF(N259="nulová",J259,0)</f>
        <v>0</v>
      </c>
      <c r="BJ259" s="18" t="s">
        <v>21</v>
      </c>
      <c r="BK259" s="188">
        <f>ROUND(I259*H259,2)</f>
        <v>0</v>
      </c>
      <c r="BL259" s="18" t="s">
        <v>252</v>
      </c>
      <c r="BM259" s="187" t="s">
        <v>637</v>
      </c>
    </row>
    <row r="260" spans="1:65" s="2" customFormat="1" ht="11.25">
      <c r="A260" s="36"/>
      <c r="B260" s="37"/>
      <c r="C260" s="38"/>
      <c r="D260" s="189" t="s">
        <v>135</v>
      </c>
      <c r="E260" s="38"/>
      <c r="F260" s="190" t="s">
        <v>638</v>
      </c>
      <c r="G260" s="38"/>
      <c r="H260" s="38"/>
      <c r="I260" s="191"/>
      <c r="J260" s="38"/>
      <c r="K260" s="38"/>
      <c r="L260" s="41"/>
      <c r="M260" s="192"/>
      <c r="N260" s="193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8" t="s">
        <v>135</v>
      </c>
      <c r="AU260" s="18" t="s">
        <v>88</v>
      </c>
    </row>
    <row r="261" spans="1:65" s="2" customFormat="1" ht="24.2" customHeight="1">
      <c r="A261" s="36"/>
      <c r="B261" s="37"/>
      <c r="C261" s="176" t="s">
        <v>639</v>
      </c>
      <c r="D261" s="176" t="s">
        <v>128</v>
      </c>
      <c r="E261" s="177" t="s">
        <v>640</v>
      </c>
      <c r="F261" s="178" t="s">
        <v>641</v>
      </c>
      <c r="G261" s="179" t="s">
        <v>588</v>
      </c>
      <c r="H261" s="180">
        <v>12</v>
      </c>
      <c r="I261" s="181"/>
      <c r="J261" s="182">
        <f>ROUND(I261*H261,2)</f>
        <v>0</v>
      </c>
      <c r="K261" s="178" t="s">
        <v>132</v>
      </c>
      <c r="L261" s="41"/>
      <c r="M261" s="183" t="s">
        <v>32</v>
      </c>
      <c r="N261" s="184" t="s">
        <v>50</v>
      </c>
      <c r="O261" s="66"/>
      <c r="P261" s="185">
        <f>O261*H261</f>
        <v>0</v>
      </c>
      <c r="Q261" s="185">
        <v>1.047E-2</v>
      </c>
      <c r="R261" s="185">
        <f>Q261*H261</f>
        <v>0.12564</v>
      </c>
      <c r="S261" s="185">
        <v>0</v>
      </c>
      <c r="T261" s="18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7" t="s">
        <v>252</v>
      </c>
      <c r="AT261" s="187" t="s">
        <v>128</v>
      </c>
      <c r="AU261" s="187" t="s">
        <v>88</v>
      </c>
      <c r="AY261" s="18" t="s">
        <v>125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8" t="s">
        <v>21</v>
      </c>
      <c r="BK261" s="188">
        <f>ROUND(I261*H261,2)</f>
        <v>0</v>
      </c>
      <c r="BL261" s="18" t="s">
        <v>252</v>
      </c>
      <c r="BM261" s="187" t="s">
        <v>642</v>
      </c>
    </row>
    <row r="262" spans="1:65" s="2" customFormat="1" ht="11.25">
      <c r="A262" s="36"/>
      <c r="B262" s="37"/>
      <c r="C262" s="38"/>
      <c r="D262" s="189" t="s">
        <v>135</v>
      </c>
      <c r="E262" s="38"/>
      <c r="F262" s="190" t="s">
        <v>643</v>
      </c>
      <c r="G262" s="38"/>
      <c r="H262" s="38"/>
      <c r="I262" s="191"/>
      <c r="J262" s="38"/>
      <c r="K262" s="38"/>
      <c r="L262" s="41"/>
      <c r="M262" s="192"/>
      <c r="N262" s="193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8" t="s">
        <v>135</v>
      </c>
      <c r="AU262" s="18" t="s">
        <v>88</v>
      </c>
    </row>
    <row r="263" spans="1:65" s="2" customFormat="1" ht="21.75" customHeight="1">
      <c r="A263" s="36"/>
      <c r="B263" s="37"/>
      <c r="C263" s="176" t="s">
        <v>644</v>
      </c>
      <c r="D263" s="176" t="s">
        <v>128</v>
      </c>
      <c r="E263" s="177" t="s">
        <v>645</v>
      </c>
      <c r="F263" s="178" t="s">
        <v>646</v>
      </c>
      <c r="G263" s="179" t="s">
        <v>588</v>
      </c>
      <c r="H263" s="180">
        <v>4</v>
      </c>
      <c r="I263" s="181"/>
      <c r="J263" s="182">
        <f>ROUND(I263*H263,2)</f>
        <v>0</v>
      </c>
      <c r="K263" s="178" t="s">
        <v>132</v>
      </c>
      <c r="L263" s="41"/>
      <c r="M263" s="183" t="s">
        <v>32</v>
      </c>
      <c r="N263" s="184" t="s">
        <v>50</v>
      </c>
      <c r="O263" s="66"/>
      <c r="P263" s="185">
        <f>O263*H263</f>
        <v>0</v>
      </c>
      <c r="Q263" s="185">
        <v>1.396E-2</v>
      </c>
      <c r="R263" s="185">
        <f>Q263*H263</f>
        <v>5.5840000000000001E-2</v>
      </c>
      <c r="S263" s="185">
        <v>0</v>
      </c>
      <c r="T263" s="18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7" t="s">
        <v>252</v>
      </c>
      <c r="AT263" s="187" t="s">
        <v>128</v>
      </c>
      <c r="AU263" s="187" t="s">
        <v>88</v>
      </c>
      <c r="AY263" s="18" t="s">
        <v>125</v>
      </c>
      <c r="BE263" s="188">
        <f>IF(N263="základní",J263,0)</f>
        <v>0</v>
      </c>
      <c r="BF263" s="188">
        <f>IF(N263="snížená",J263,0)</f>
        <v>0</v>
      </c>
      <c r="BG263" s="188">
        <f>IF(N263="zákl. přenesená",J263,0)</f>
        <v>0</v>
      </c>
      <c r="BH263" s="188">
        <f>IF(N263="sníž. přenesená",J263,0)</f>
        <v>0</v>
      </c>
      <c r="BI263" s="188">
        <f>IF(N263="nulová",J263,0)</f>
        <v>0</v>
      </c>
      <c r="BJ263" s="18" t="s">
        <v>21</v>
      </c>
      <c r="BK263" s="188">
        <f>ROUND(I263*H263,2)</f>
        <v>0</v>
      </c>
      <c r="BL263" s="18" t="s">
        <v>252</v>
      </c>
      <c r="BM263" s="187" t="s">
        <v>647</v>
      </c>
    </row>
    <row r="264" spans="1:65" s="2" customFormat="1" ht="11.25">
      <c r="A264" s="36"/>
      <c r="B264" s="37"/>
      <c r="C264" s="38"/>
      <c r="D264" s="189" t="s">
        <v>135</v>
      </c>
      <c r="E264" s="38"/>
      <c r="F264" s="190" t="s">
        <v>648</v>
      </c>
      <c r="G264" s="38"/>
      <c r="H264" s="38"/>
      <c r="I264" s="191"/>
      <c r="J264" s="38"/>
      <c r="K264" s="38"/>
      <c r="L264" s="41"/>
      <c r="M264" s="192"/>
      <c r="N264" s="193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8" t="s">
        <v>135</v>
      </c>
      <c r="AU264" s="18" t="s">
        <v>88</v>
      </c>
    </row>
    <row r="265" spans="1:65" s="2" customFormat="1" ht="16.5" customHeight="1">
      <c r="A265" s="36"/>
      <c r="B265" s="37"/>
      <c r="C265" s="176" t="s">
        <v>649</v>
      </c>
      <c r="D265" s="176" t="s">
        <v>128</v>
      </c>
      <c r="E265" s="177" t="s">
        <v>650</v>
      </c>
      <c r="F265" s="178" t="s">
        <v>651</v>
      </c>
      <c r="G265" s="179" t="s">
        <v>588</v>
      </c>
      <c r="H265" s="180">
        <v>2</v>
      </c>
      <c r="I265" s="181"/>
      <c r="J265" s="182">
        <f>ROUND(I265*H265,2)</f>
        <v>0</v>
      </c>
      <c r="K265" s="178" t="s">
        <v>132</v>
      </c>
      <c r="L265" s="41"/>
      <c r="M265" s="183" t="s">
        <v>32</v>
      </c>
      <c r="N265" s="184" t="s">
        <v>50</v>
      </c>
      <c r="O265" s="66"/>
      <c r="P265" s="185">
        <f>O265*H265</f>
        <v>0</v>
      </c>
      <c r="Q265" s="185">
        <v>0</v>
      </c>
      <c r="R265" s="185">
        <f>Q265*H265</f>
        <v>0</v>
      </c>
      <c r="S265" s="185">
        <v>1.7600000000000001E-2</v>
      </c>
      <c r="T265" s="186">
        <f>S265*H265</f>
        <v>3.5200000000000002E-2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7" t="s">
        <v>252</v>
      </c>
      <c r="AT265" s="187" t="s">
        <v>128</v>
      </c>
      <c r="AU265" s="187" t="s">
        <v>88</v>
      </c>
      <c r="AY265" s="18" t="s">
        <v>125</v>
      </c>
      <c r="BE265" s="188">
        <f>IF(N265="základní",J265,0)</f>
        <v>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18" t="s">
        <v>21</v>
      </c>
      <c r="BK265" s="188">
        <f>ROUND(I265*H265,2)</f>
        <v>0</v>
      </c>
      <c r="BL265" s="18" t="s">
        <v>252</v>
      </c>
      <c r="BM265" s="187" t="s">
        <v>652</v>
      </c>
    </row>
    <row r="266" spans="1:65" s="2" customFormat="1" ht="11.25">
      <c r="A266" s="36"/>
      <c r="B266" s="37"/>
      <c r="C266" s="38"/>
      <c r="D266" s="189" t="s">
        <v>135</v>
      </c>
      <c r="E266" s="38"/>
      <c r="F266" s="190" t="s">
        <v>653</v>
      </c>
      <c r="G266" s="38"/>
      <c r="H266" s="38"/>
      <c r="I266" s="191"/>
      <c r="J266" s="38"/>
      <c r="K266" s="38"/>
      <c r="L266" s="41"/>
      <c r="M266" s="192"/>
      <c r="N266" s="193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8" t="s">
        <v>135</v>
      </c>
      <c r="AU266" s="18" t="s">
        <v>88</v>
      </c>
    </row>
    <row r="267" spans="1:65" s="2" customFormat="1" ht="16.5" customHeight="1">
      <c r="A267" s="36"/>
      <c r="B267" s="37"/>
      <c r="C267" s="176" t="s">
        <v>654</v>
      </c>
      <c r="D267" s="176" t="s">
        <v>128</v>
      </c>
      <c r="E267" s="177" t="s">
        <v>655</v>
      </c>
      <c r="F267" s="178" t="s">
        <v>656</v>
      </c>
      <c r="G267" s="179" t="s">
        <v>588</v>
      </c>
      <c r="H267" s="180">
        <v>2</v>
      </c>
      <c r="I267" s="181"/>
      <c r="J267" s="182">
        <f>ROUND(I267*H267,2)</f>
        <v>0</v>
      </c>
      <c r="K267" s="178" t="s">
        <v>132</v>
      </c>
      <c r="L267" s="41"/>
      <c r="M267" s="183" t="s">
        <v>32</v>
      </c>
      <c r="N267" s="184" t="s">
        <v>50</v>
      </c>
      <c r="O267" s="66"/>
      <c r="P267" s="185">
        <f>O267*H267</f>
        <v>0</v>
      </c>
      <c r="Q267" s="185">
        <v>1.6889999999999999E-2</v>
      </c>
      <c r="R267" s="185">
        <f>Q267*H267</f>
        <v>3.3779999999999998E-2</v>
      </c>
      <c r="S267" s="185">
        <v>0</v>
      </c>
      <c r="T267" s="18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7" t="s">
        <v>252</v>
      </c>
      <c r="AT267" s="187" t="s">
        <v>128</v>
      </c>
      <c r="AU267" s="187" t="s">
        <v>88</v>
      </c>
      <c r="AY267" s="18" t="s">
        <v>125</v>
      </c>
      <c r="BE267" s="188">
        <f>IF(N267="základní",J267,0)</f>
        <v>0</v>
      </c>
      <c r="BF267" s="188">
        <f>IF(N267="snížená",J267,0)</f>
        <v>0</v>
      </c>
      <c r="BG267" s="188">
        <f>IF(N267="zákl. přenesená",J267,0)</f>
        <v>0</v>
      </c>
      <c r="BH267" s="188">
        <f>IF(N267="sníž. přenesená",J267,0)</f>
        <v>0</v>
      </c>
      <c r="BI267" s="188">
        <f>IF(N267="nulová",J267,0)</f>
        <v>0</v>
      </c>
      <c r="BJ267" s="18" t="s">
        <v>21</v>
      </c>
      <c r="BK267" s="188">
        <f>ROUND(I267*H267,2)</f>
        <v>0</v>
      </c>
      <c r="BL267" s="18" t="s">
        <v>252</v>
      </c>
      <c r="BM267" s="187" t="s">
        <v>657</v>
      </c>
    </row>
    <row r="268" spans="1:65" s="2" customFormat="1" ht="11.25">
      <c r="A268" s="36"/>
      <c r="B268" s="37"/>
      <c r="C268" s="38"/>
      <c r="D268" s="189" t="s">
        <v>135</v>
      </c>
      <c r="E268" s="38"/>
      <c r="F268" s="190" t="s">
        <v>658</v>
      </c>
      <c r="G268" s="38"/>
      <c r="H268" s="38"/>
      <c r="I268" s="191"/>
      <c r="J268" s="38"/>
      <c r="K268" s="38"/>
      <c r="L268" s="41"/>
      <c r="M268" s="192"/>
      <c r="N268" s="193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8" t="s">
        <v>135</v>
      </c>
      <c r="AU268" s="18" t="s">
        <v>88</v>
      </c>
    </row>
    <row r="269" spans="1:65" s="2" customFormat="1" ht="16.5" customHeight="1">
      <c r="A269" s="36"/>
      <c r="B269" s="37"/>
      <c r="C269" s="176" t="s">
        <v>659</v>
      </c>
      <c r="D269" s="176" t="s">
        <v>128</v>
      </c>
      <c r="E269" s="177" t="s">
        <v>660</v>
      </c>
      <c r="F269" s="178" t="s">
        <v>661</v>
      </c>
      <c r="G269" s="179" t="s">
        <v>588</v>
      </c>
      <c r="H269" s="180">
        <v>1</v>
      </c>
      <c r="I269" s="181"/>
      <c r="J269" s="182">
        <f>ROUND(I269*H269,2)</f>
        <v>0</v>
      </c>
      <c r="K269" s="178" t="s">
        <v>132</v>
      </c>
      <c r="L269" s="41"/>
      <c r="M269" s="183" t="s">
        <v>32</v>
      </c>
      <c r="N269" s="184" t="s">
        <v>50</v>
      </c>
      <c r="O269" s="66"/>
      <c r="P269" s="185">
        <f>O269*H269</f>
        <v>0</v>
      </c>
      <c r="Q269" s="185">
        <v>1.452E-2</v>
      </c>
      <c r="R269" s="185">
        <f>Q269*H269</f>
        <v>1.452E-2</v>
      </c>
      <c r="S269" s="185">
        <v>0</v>
      </c>
      <c r="T269" s="18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7" t="s">
        <v>252</v>
      </c>
      <c r="AT269" s="187" t="s">
        <v>128</v>
      </c>
      <c r="AU269" s="187" t="s">
        <v>88</v>
      </c>
      <c r="AY269" s="18" t="s">
        <v>125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18" t="s">
        <v>21</v>
      </c>
      <c r="BK269" s="188">
        <f>ROUND(I269*H269,2)</f>
        <v>0</v>
      </c>
      <c r="BL269" s="18" t="s">
        <v>252</v>
      </c>
      <c r="BM269" s="187" t="s">
        <v>662</v>
      </c>
    </row>
    <row r="270" spans="1:65" s="2" customFormat="1" ht="11.25">
      <c r="A270" s="36"/>
      <c r="B270" s="37"/>
      <c r="C270" s="38"/>
      <c r="D270" s="189" t="s">
        <v>135</v>
      </c>
      <c r="E270" s="38"/>
      <c r="F270" s="190" t="s">
        <v>663</v>
      </c>
      <c r="G270" s="38"/>
      <c r="H270" s="38"/>
      <c r="I270" s="191"/>
      <c r="J270" s="38"/>
      <c r="K270" s="38"/>
      <c r="L270" s="41"/>
      <c r="M270" s="192"/>
      <c r="N270" s="193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8" t="s">
        <v>135</v>
      </c>
      <c r="AU270" s="18" t="s">
        <v>88</v>
      </c>
    </row>
    <row r="271" spans="1:65" s="2" customFormat="1" ht="24.2" customHeight="1">
      <c r="A271" s="36"/>
      <c r="B271" s="37"/>
      <c r="C271" s="176" t="s">
        <v>664</v>
      </c>
      <c r="D271" s="176" t="s">
        <v>128</v>
      </c>
      <c r="E271" s="177" t="s">
        <v>665</v>
      </c>
      <c r="F271" s="178" t="s">
        <v>666</v>
      </c>
      <c r="G271" s="179" t="s">
        <v>588</v>
      </c>
      <c r="H271" s="180">
        <v>1</v>
      </c>
      <c r="I271" s="181"/>
      <c r="J271" s="182">
        <f>ROUND(I271*H271,2)</f>
        <v>0</v>
      </c>
      <c r="K271" s="178" t="s">
        <v>132</v>
      </c>
      <c r="L271" s="41"/>
      <c r="M271" s="183" t="s">
        <v>32</v>
      </c>
      <c r="N271" s="184" t="s">
        <v>50</v>
      </c>
      <c r="O271" s="66"/>
      <c r="P271" s="185">
        <f>O271*H271</f>
        <v>0</v>
      </c>
      <c r="Q271" s="185">
        <v>1.9369999999999998E-2</v>
      </c>
      <c r="R271" s="185">
        <f>Q271*H271</f>
        <v>1.9369999999999998E-2</v>
      </c>
      <c r="S271" s="185">
        <v>0</v>
      </c>
      <c r="T271" s="186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7" t="s">
        <v>252</v>
      </c>
      <c r="AT271" s="187" t="s">
        <v>128</v>
      </c>
      <c r="AU271" s="187" t="s">
        <v>88</v>
      </c>
      <c r="AY271" s="18" t="s">
        <v>125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18" t="s">
        <v>21</v>
      </c>
      <c r="BK271" s="188">
        <f>ROUND(I271*H271,2)</f>
        <v>0</v>
      </c>
      <c r="BL271" s="18" t="s">
        <v>252</v>
      </c>
      <c r="BM271" s="187" t="s">
        <v>667</v>
      </c>
    </row>
    <row r="272" spans="1:65" s="2" customFormat="1" ht="11.25">
      <c r="A272" s="36"/>
      <c r="B272" s="37"/>
      <c r="C272" s="38"/>
      <c r="D272" s="189" t="s">
        <v>135</v>
      </c>
      <c r="E272" s="38"/>
      <c r="F272" s="190" t="s">
        <v>668</v>
      </c>
      <c r="G272" s="38"/>
      <c r="H272" s="38"/>
      <c r="I272" s="191"/>
      <c r="J272" s="38"/>
      <c r="K272" s="38"/>
      <c r="L272" s="41"/>
      <c r="M272" s="192"/>
      <c r="N272" s="193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8" t="s">
        <v>135</v>
      </c>
      <c r="AU272" s="18" t="s">
        <v>88</v>
      </c>
    </row>
    <row r="273" spans="1:65" s="2" customFormat="1" ht="16.5" customHeight="1">
      <c r="A273" s="36"/>
      <c r="B273" s="37"/>
      <c r="C273" s="176" t="s">
        <v>669</v>
      </c>
      <c r="D273" s="176" t="s">
        <v>128</v>
      </c>
      <c r="E273" s="177" t="s">
        <v>670</v>
      </c>
      <c r="F273" s="178" t="s">
        <v>671</v>
      </c>
      <c r="G273" s="179" t="s">
        <v>588</v>
      </c>
      <c r="H273" s="180">
        <v>6</v>
      </c>
      <c r="I273" s="181"/>
      <c r="J273" s="182">
        <f>ROUND(I273*H273,2)</f>
        <v>0</v>
      </c>
      <c r="K273" s="178" t="s">
        <v>132</v>
      </c>
      <c r="L273" s="41"/>
      <c r="M273" s="183" t="s">
        <v>32</v>
      </c>
      <c r="N273" s="184" t="s">
        <v>50</v>
      </c>
      <c r="O273" s="66"/>
      <c r="P273" s="185">
        <f>O273*H273</f>
        <v>0</v>
      </c>
      <c r="Q273" s="185">
        <v>0</v>
      </c>
      <c r="R273" s="185">
        <f>Q273*H273</f>
        <v>0</v>
      </c>
      <c r="S273" s="185">
        <v>3.4700000000000002E-2</v>
      </c>
      <c r="T273" s="186">
        <f>S273*H273</f>
        <v>0.2082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7" t="s">
        <v>252</v>
      </c>
      <c r="AT273" s="187" t="s">
        <v>128</v>
      </c>
      <c r="AU273" s="187" t="s">
        <v>88</v>
      </c>
      <c r="AY273" s="18" t="s">
        <v>125</v>
      </c>
      <c r="BE273" s="188">
        <f>IF(N273="základní",J273,0)</f>
        <v>0</v>
      </c>
      <c r="BF273" s="188">
        <f>IF(N273="snížená",J273,0)</f>
        <v>0</v>
      </c>
      <c r="BG273" s="188">
        <f>IF(N273="zákl. přenesená",J273,0)</f>
        <v>0</v>
      </c>
      <c r="BH273" s="188">
        <f>IF(N273="sníž. přenesená",J273,0)</f>
        <v>0</v>
      </c>
      <c r="BI273" s="188">
        <f>IF(N273="nulová",J273,0)</f>
        <v>0</v>
      </c>
      <c r="BJ273" s="18" t="s">
        <v>21</v>
      </c>
      <c r="BK273" s="188">
        <f>ROUND(I273*H273,2)</f>
        <v>0</v>
      </c>
      <c r="BL273" s="18" t="s">
        <v>252</v>
      </c>
      <c r="BM273" s="187" t="s">
        <v>672</v>
      </c>
    </row>
    <row r="274" spans="1:65" s="2" customFormat="1" ht="11.25">
      <c r="A274" s="36"/>
      <c r="B274" s="37"/>
      <c r="C274" s="38"/>
      <c r="D274" s="189" t="s">
        <v>135</v>
      </c>
      <c r="E274" s="38"/>
      <c r="F274" s="190" t="s">
        <v>673</v>
      </c>
      <c r="G274" s="38"/>
      <c r="H274" s="38"/>
      <c r="I274" s="191"/>
      <c r="J274" s="38"/>
      <c r="K274" s="38"/>
      <c r="L274" s="41"/>
      <c r="M274" s="192"/>
      <c r="N274" s="193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8" t="s">
        <v>135</v>
      </c>
      <c r="AU274" s="18" t="s">
        <v>88</v>
      </c>
    </row>
    <row r="275" spans="1:65" s="2" customFormat="1" ht="21.75" customHeight="1">
      <c r="A275" s="36"/>
      <c r="B275" s="37"/>
      <c r="C275" s="176" t="s">
        <v>674</v>
      </c>
      <c r="D275" s="176" t="s">
        <v>128</v>
      </c>
      <c r="E275" s="177" t="s">
        <v>675</v>
      </c>
      <c r="F275" s="178" t="s">
        <v>676</v>
      </c>
      <c r="G275" s="179" t="s">
        <v>588</v>
      </c>
      <c r="H275" s="180">
        <v>6</v>
      </c>
      <c r="I275" s="181"/>
      <c r="J275" s="182">
        <f>ROUND(I275*H275,2)</f>
        <v>0</v>
      </c>
      <c r="K275" s="178" t="s">
        <v>132</v>
      </c>
      <c r="L275" s="41"/>
      <c r="M275" s="183" t="s">
        <v>32</v>
      </c>
      <c r="N275" s="184" t="s">
        <v>50</v>
      </c>
      <c r="O275" s="66"/>
      <c r="P275" s="185">
        <f>O275*H275</f>
        <v>0</v>
      </c>
      <c r="Q275" s="185">
        <v>1.4749999999999999E-2</v>
      </c>
      <c r="R275" s="185">
        <f>Q275*H275</f>
        <v>8.8499999999999995E-2</v>
      </c>
      <c r="S275" s="185">
        <v>0</v>
      </c>
      <c r="T275" s="18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7" t="s">
        <v>252</v>
      </c>
      <c r="AT275" s="187" t="s">
        <v>128</v>
      </c>
      <c r="AU275" s="187" t="s">
        <v>88</v>
      </c>
      <c r="AY275" s="18" t="s">
        <v>125</v>
      </c>
      <c r="BE275" s="188">
        <f>IF(N275="základní",J275,0)</f>
        <v>0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18" t="s">
        <v>21</v>
      </c>
      <c r="BK275" s="188">
        <f>ROUND(I275*H275,2)</f>
        <v>0</v>
      </c>
      <c r="BL275" s="18" t="s">
        <v>252</v>
      </c>
      <c r="BM275" s="187" t="s">
        <v>677</v>
      </c>
    </row>
    <row r="276" spans="1:65" s="2" customFormat="1" ht="11.25">
      <c r="A276" s="36"/>
      <c r="B276" s="37"/>
      <c r="C276" s="38"/>
      <c r="D276" s="189" t="s">
        <v>135</v>
      </c>
      <c r="E276" s="38"/>
      <c r="F276" s="190" t="s">
        <v>678</v>
      </c>
      <c r="G276" s="38"/>
      <c r="H276" s="38"/>
      <c r="I276" s="191"/>
      <c r="J276" s="38"/>
      <c r="K276" s="38"/>
      <c r="L276" s="41"/>
      <c r="M276" s="192"/>
      <c r="N276" s="193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8" t="s">
        <v>135</v>
      </c>
      <c r="AU276" s="18" t="s">
        <v>88</v>
      </c>
    </row>
    <row r="277" spans="1:65" s="2" customFormat="1" ht="16.5" customHeight="1">
      <c r="A277" s="36"/>
      <c r="B277" s="37"/>
      <c r="C277" s="176" t="s">
        <v>679</v>
      </c>
      <c r="D277" s="176" t="s">
        <v>128</v>
      </c>
      <c r="E277" s="177" t="s">
        <v>680</v>
      </c>
      <c r="F277" s="178" t="s">
        <v>681</v>
      </c>
      <c r="G277" s="179" t="s">
        <v>588</v>
      </c>
      <c r="H277" s="180">
        <v>1</v>
      </c>
      <c r="I277" s="181"/>
      <c r="J277" s="182">
        <f>ROUND(I277*H277,2)</f>
        <v>0</v>
      </c>
      <c r="K277" s="178" t="s">
        <v>132</v>
      </c>
      <c r="L277" s="41"/>
      <c r="M277" s="183" t="s">
        <v>32</v>
      </c>
      <c r="N277" s="184" t="s">
        <v>50</v>
      </c>
      <c r="O277" s="66"/>
      <c r="P277" s="185">
        <f>O277*H277</f>
        <v>0</v>
      </c>
      <c r="Q277" s="185">
        <v>6.4000000000000005E-4</v>
      </c>
      <c r="R277" s="185">
        <f>Q277*H277</f>
        <v>6.4000000000000005E-4</v>
      </c>
      <c r="S277" s="185">
        <v>0</v>
      </c>
      <c r="T277" s="18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7" t="s">
        <v>252</v>
      </c>
      <c r="AT277" s="187" t="s">
        <v>128</v>
      </c>
      <c r="AU277" s="187" t="s">
        <v>88</v>
      </c>
      <c r="AY277" s="18" t="s">
        <v>125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8" t="s">
        <v>21</v>
      </c>
      <c r="BK277" s="188">
        <f>ROUND(I277*H277,2)</f>
        <v>0</v>
      </c>
      <c r="BL277" s="18" t="s">
        <v>252</v>
      </c>
      <c r="BM277" s="187" t="s">
        <v>682</v>
      </c>
    </row>
    <row r="278" spans="1:65" s="2" customFormat="1" ht="11.25">
      <c r="A278" s="36"/>
      <c r="B278" s="37"/>
      <c r="C278" s="38"/>
      <c r="D278" s="189" t="s">
        <v>135</v>
      </c>
      <c r="E278" s="38"/>
      <c r="F278" s="190" t="s">
        <v>683</v>
      </c>
      <c r="G278" s="38"/>
      <c r="H278" s="38"/>
      <c r="I278" s="191"/>
      <c r="J278" s="38"/>
      <c r="K278" s="38"/>
      <c r="L278" s="41"/>
      <c r="M278" s="192"/>
      <c r="N278" s="193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8" t="s">
        <v>135</v>
      </c>
      <c r="AU278" s="18" t="s">
        <v>88</v>
      </c>
    </row>
    <row r="279" spans="1:65" s="2" customFormat="1" ht="16.5" customHeight="1">
      <c r="A279" s="36"/>
      <c r="B279" s="37"/>
      <c r="C279" s="223" t="s">
        <v>684</v>
      </c>
      <c r="D279" s="223" t="s">
        <v>259</v>
      </c>
      <c r="E279" s="224" t="s">
        <v>685</v>
      </c>
      <c r="F279" s="225" t="s">
        <v>686</v>
      </c>
      <c r="G279" s="226" t="s">
        <v>238</v>
      </c>
      <c r="H279" s="227">
        <v>1</v>
      </c>
      <c r="I279" s="228"/>
      <c r="J279" s="229">
        <f>ROUND(I279*H279,2)</f>
        <v>0</v>
      </c>
      <c r="K279" s="225" t="s">
        <v>132</v>
      </c>
      <c r="L279" s="230"/>
      <c r="M279" s="231" t="s">
        <v>32</v>
      </c>
      <c r="N279" s="232" t="s">
        <v>50</v>
      </c>
      <c r="O279" s="66"/>
      <c r="P279" s="185">
        <f>O279*H279</f>
        <v>0</v>
      </c>
      <c r="Q279" s="185">
        <v>3.9399999999999999E-3</v>
      </c>
      <c r="R279" s="185">
        <f>Q279*H279</f>
        <v>3.9399999999999999E-3</v>
      </c>
      <c r="S279" s="185">
        <v>0</v>
      </c>
      <c r="T279" s="186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7" t="s">
        <v>262</v>
      </c>
      <c r="AT279" s="187" t="s">
        <v>259</v>
      </c>
      <c r="AU279" s="187" t="s">
        <v>88</v>
      </c>
      <c r="AY279" s="18" t="s">
        <v>125</v>
      </c>
      <c r="BE279" s="188">
        <f>IF(N279="základní",J279,0)</f>
        <v>0</v>
      </c>
      <c r="BF279" s="188">
        <f>IF(N279="snížená",J279,0)</f>
        <v>0</v>
      </c>
      <c r="BG279" s="188">
        <f>IF(N279="zákl. přenesená",J279,0)</f>
        <v>0</v>
      </c>
      <c r="BH279" s="188">
        <f>IF(N279="sníž. přenesená",J279,0)</f>
        <v>0</v>
      </c>
      <c r="BI279" s="188">
        <f>IF(N279="nulová",J279,0)</f>
        <v>0</v>
      </c>
      <c r="BJ279" s="18" t="s">
        <v>21</v>
      </c>
      <c r="BK279" s="188">
        <f>ROUND(I279*H279,2)</f>
        <v>0</v>
      </c>
      <c r="BL279" s="18" t="s">
        <v>252</v>
      </c>
      <c r="BM279" s="187" t="s">
        <v>687</v>
      </c>
    </row>
    <row r="280" spans="1:65" s="2" customFormat="1" ht="24.2" customHeight="1">
      <c r="A280" s="36"/>
      <c r="B280" s="37"/>
      <c r="C280" s="176" t="s">
        <v>688</v>
      </c>
      <c r="D280" s="176" t="s">
        <v>128</v>
      </c>
      <c r="E280" s="177" t="s">
        <v>689</v>
      </c>
      <c r="F280" s="178" t="s">
        <v>690</v>
      </c>
      <c r="G280" s="179" t="s">
        <v>278</v>
      </c>
      <c r="H280" s="180">
        <v>1.667</v>
      </c>
      <c r="I280" s="181"/>
      <c r="J280" s="182">
        <f>ROUND(I280*H280,2)</f>
        <v>0</v>
      </c>
      <c r="K280" s="178" t="s">
        <v>132</v>
      </c>
      <c r="L280" s="41"/>
      <c r="M280" s="183" t="s">
        <v>32</v>
      </c>
      <c r="N280" s="184" t="s">
        <v>50</v>
      </c>
      <c r="O280" s="66"/>
      <c r="P280" s="185">
        <f>O280*H280</f>
        <v>0</v>
      </c>
      <c r="Q280" s="185">
        <v>0</v>
      </c>
      <c r="R280" s="185">
        <f>Q280*H280</f>
        <v>0</v>
      </c>
      <c r="S280" s="185">
        <v>0</v>
      </c>
      <c r="T280" s="186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7" t="s">
        <v>252</v>
      </c>
      <c r="AT280" s="187" t="s">
        <v>128</v>
      </c>
      <c r="AU280" s="187" t="s">
        <v>88</v>
      </c>
      <c r="AY280" s="18" t="s">
        <v>125</v>
      </c>
      <c r="BE280" s="188">
        <f>IF(N280="základní",J280,0)</f>
        <v>0</v>
      </c>
      <c r="BF280" s="188">
        <f>IF(N280="snížená",J280,0)</f>
        <v>0</v>
      </c>
      <c r="BG280" s="188">
        <f>IF(N280="zákl. přenesená",J280,0)</f>
        <v>0</v>
      </c>
      <c r="BH280" s="188">
        <f>IF(N280="sníž. přenesená",J280,0)</f>
        <v>0</v>
      </c>
      <c r="BI280" s="188">
        <f>IF(N280="nulová",J280,0)</f>
        <v>0</v>
      </c>
      <c r="BJ280" s="18" t="s">
        <v>21</v>
      </c>
      <c r="BK280" s="188">
        <f>ROUND(I280*H280,2)</f>
        <v>0</v>
      </c>
      <c r="BL280" s="18" t="s">
        <v>252</v>
      </c>
      <c r="BM280" s="187" t="s">
        <v>691</v>
      </c>
    </row>
    <row r="281" spans="1:65" s="2" customFormat="1" ht="11.25">
      <c r="A281" s="36"/>
      <c r="B281" s="37"/>
      <c r="C281" s="38"/>
      <c r="D281" s="189" t="s">
        <v>135</v>
      </c>
      <c r="E281" s="38"/>
      <c r="F281" s="190" t="s">
        <v>692</v>
      </c>
      <c r="G281" s="38"/>
      <c r="H281" s="38"/>
      <c r="I281" s="191"/>
      <c r="J281" s="38"/>
      <c r="K281" s="38"/>
      <c r="L281" s="41"/>
      <c r="M281" s="192"/>
      <c r="N281" s="193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8" t="s">
        <v>135</v>
      </c>
      <c r="AU281" s="18" t="s">
        <v>88</v>
      </c>
    </row>
    <row r="282" spans="1:65" s="2" customFormat="1" ht="16.5" customHeight="1">
      <c r="A282" s="36"/>
      <c r="B282" s="37"/>
      <c r="C282" s="176" t="s">
        <v>693</v>
      </c>
      <c r="D282" s="176" t="s">
        <v>128</v>
      </c>
      <c r="E282" s="177" t="s">
        <v>694</v>
      </c>
      <c r="F282" s="178" t="s">
        <v>695</v>
      </c>
      <c r="G282" s="179" t="s">
        <v>238</v>
      </c>
      <c r="H282" s="180">
        <v>24</v>
      </c>
      <c r="I282" s="181"/>
      <c r="J282" s="182">
        <f>ROUND(I282*H282,2)</f>
        <v>0</v>
      </c>
      <c r="K282" s="178" t="s">
        <v>132</v>
      </c>
      <c r="L282" s="41"/>
      <c r="M282" s="183" t="s">
        <v>32</v>
      </c>
      <c r="N282" s="184" t="s">
        <v>50</v>
      </c>
      <c r="O282" s="66"/>
      <c r="P282" s="185">
        <f>O282*H282</f>
        <v>0</v>
      </c>
      <c r="Q282" s="185">
        <v>0</v>
      </c>
      <c r="R282" s="185">
        <f>Q282*H282</f>
        <v>0</v>
      </c>
      <c r="S282" s="185">
        <v>4.8999999999999998E-4</v>
      </c>
      <c r="T282" s="186">
        <f>S282*H282</f>
        <v>1.176E-2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7" t="s">
        <v>252</v>
      </c>
      <c r="AT282" s="187" t="s">
        <v>128</v>
      </c>
      <c r="AU282" s="187" t="s">
        <v>88</v>
      </c>
      <c r="AY282" s="18" t="s">
        <v>125</v>
      </c>
      <c r="BE282" s="188">
        <f>IF(N282="základní",J282,0)</f>
        <v>0</v>
      </c>
      <c r="BF282" s="188">
        <f>IF(N282="snížená",J282,0)</f>
        <v>0</v>
      </c>
      <c r="BG282" s="188">
        <f>IF(N282="zákl. přenesená",J282,0)</f>
        <v>0</v>
      </c>
      <c r="BH282" s="188">
        <f>IF(N282="sníž. přenesená",J282,0)</f>
        <v>0</v>
      </c>
      <c r="BI282" s="188">
        <f>IF(N282="nulová",J282,0)</f>
        <v>0</v>
      </c>
      <c r="BJ282" s="18" t="s">
        <v>21</v>
      </c>
      <c r="BK282" s="188">
        <f>ROUND(I282*H282,2)</f>
        <v>0</v>
      </c>
      <c r="BL282" s="18" t="s">
        <v>252</v>
      </c>
      <c r="BM282" s="187" t="s">
        <v>696</v>
      </c>
    </row>
    <row r="283" spans="1:65" s="2" customFormat="1" ht="11.25">
      <c r="A283" s="36"/>
      <c r="B283" s="37"/>
      <c r="C283" s="38"/>
      <c r="D283" s="189" t="s">
        <v>135</v>
      </c>
      <c r="E283" s="38"/>
      <c r="F283" s="190" t="s">
        <v>697</v>
      </c>
      <c r="G283" s="38"/>
      <c r="H283" s="38"/>
      <c r="I283" s="191"/>
      <c r="J283" s="38"/>
      <c r="K283" s="38"/>
      <c r="L283" s="41"/>
      <c r="M283" s="192"/>
      <c r="N283" s="193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8" t="s">
        <v>135</v>
      </c>
      <c r="AU283" s="18" t="s">
        <v>88</v>
      </c>
    </row>
    <row r="284" spans="1:65" s="2" customFormat="1" ht="16.5" customHeight="1">
      <c r="A284" s="36"/>
      <c r="B284" s="37"/>
      <c r="C284" s="176" t="s">
        <v>698</v>
      </c>
      <c r="D284" s="176" t="s">
        <v>128</v>
      </c>
      <c r="E284" s="177" t="s">
        <v>699</v>
      </c>
      <c r="F284" s="178" t="s">
        <v>700</v>
      </c>
      <c r="G284" s="179" t="s">
        <v>238</v>
      </c>
      <c r="H284" s="180">
        <v>26</v>
      </c>
      <c r="I284" s="181"/>
      <c r="J284" s="182">
        <f>ROUND(I284*H284,2)</f>
        <v>0</v>
      </c>
      <c r="K284" s="178" t="s">
        <v>132</v>
      </c>
      <c r="L284" s="41"/>
      <c r="M284" s="183" t="s">
        <v>32</v>
      </c>
      <c r="N284" s="184" t="s">
        <v>50</v>
      </c>
      <c r="O284" s="66"/>
      <c r="P284" s="185">
        <f>O284*H284</f>
        <v>0</v>
      </c>
      <c r="Q284" s="185">
        <v>7.1000000000000002E-4</v>
      </c>
      <c r="R284" s="185">
        <f>Q284*H284</f>
        <v>1.8460000000000001E-2</v>
      </c>
      <c r="S284" s="185">
        <v>0</v>
      </c>
      <c r="T284" s="186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7" t="s">
        <v>252</v>
      </c>
      <c r="AT284" s="187" t="s">
        <v>128</v>
      </c>
      <c r="AU284" s="187" t="s">
        <v>88</v>
      </c>
      <c r="AY284" s="18" t="s">
        <v>125</v>
      </c>
      <c r="BE284" s="188">
        <f>IF(N284="základní",J284,0)</f>
        <v>0</v>
      </c>
      <c r="BF284" s="188">
        <f>IF(N284="snížená",J284,0)</f>
        <v>0</v>
      </c>
      <c r="BG284" s="188">
        <f>IF(N284="zákl. přenesená",J284,0)</f>
        <v>0</v>
      </c>
      <c r="BH284" s="188">
        <f>IF(N284="sníž. přenesená",J284,0)</f>
        <v>0</v>
      </c>
      <c r="BI284" s="188">
        <f>IF(N284="nulová",J284,0)</f>
        <v>0</v>
      </c>
      <c r="BJ284" s="18" t="s">
        <v>21</v>
      </c>
      <c r="BK284" s="188">
        <f>ROUND(I284*H284,2)</f>
        <v>0</v>
      </c>
      <c r="BL284" s="18" t="s">
        <v>252</v>
      </c>
      <c r="BM284" s="187" t="s">
        <v>701</v>
      </c>
    </row>
    <row r="285" spans="1:65" s="2" customFormat="1" ht="11.25">
      <c r="A285" s="36"/>
      <c r="B285" s="37"/>
      <c r="C285" s="38"/>
      <c r="D285" s="189" t="s">
        <v>135</v>
      </c>
      <c r="E285" s="38"/>
      <c r="F285" s="190" t="s">
        <v>702</v>
      </c>
      <c r="G285" s="38"/>
      <c r="H285" s="38"/>
      <c r="I285" s="191"/>
      <c r="J285" s="38"/>
      <c r="K285" s="38"/>
      <c r="L285" s="41"/>
      <c r="M285" s="192"/>
      <c r="N285" s="193"/>
      <c r="O285" s="66"/>
      <c r="P285" s="66"/>
      <c r="Q285" s="66"/>
      <c r="R285" s="66"/>
      <c r="S285" s="66"/>
      <c r="T285" s="67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8" t="s">
        <v>135</v>
      </c>
      <c r="AU285" s="18" t="s">
        <v>88</v>
      </c>
    </row>
    <row r="286" spans="1:65" s="2" customFormat="1" ht="16.5" customHeight="1">
      <c r="A286" s="36"/>
      <c r="B286" s="37"/>
      <c r="C286" s="176" t="s">
        <v>703</v>
      </c>
      <c r="D286" s="176" t="s">
        <v>128</v>
      </c>
      <c r="E286" s="177" t="s">
        <v>704</v>
      </c>
      <c r="F286" s="178" t="s">
        <v>705</v>
      </c>
      <c r="G286" s="179" t="s">
        <v>588</v>
      </c>
      <c r="H286" s="180">
        <v>147</v>
      </c>
      <c r="I286" s="181"/>
      <c r="J286" s="182">
        <f>ROUND(I286*H286,2)</f>
        <v>0</v>
      </c>
      <c r="K286" s="178" t="s">
        <v>132</v>
      </c>
      <c r="L286" s="41"/>
      <c r="M286" s="183" t="s">
        <v>32</v>
      </c>
      <c r="N286" s="184" t="s">
        <v>50</v>
      </c>
      <c r="O286" s="66"/>
      <c r="P286" s="185">
        <f>O286*H286</f>
        <v>0</v>
      </c>
      <c r="Q286" s="185">
        <v>2.4000000000000001E-4</v>
      </c>
      <c r="R286" s="185">
        <f>Q286*H286</f>
        <v>3.5279999999999999E-2</v>
      </c>
      <c r="S286" s="185">
        <v>0</v>
      </c>
      <c r="T286" s="186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7" t="s">
        <v>252</v>
      </c>
      <c r="AT286" s="187" t="s">
        <v>128</v>
      </c>
      <c r="AU286" s="187" t="s">
        <v>88</v>
      </c>
      <c r="AY286" s="18" t="s">
        <v>125</v>
      </c>
      <c r="BE286" s="188">
        <f>IF(N286="základní",J286,0)</f>
        <v>0</v>
      </c>
      <c r="BF286" s="188">
        <f>IF(N286="snížená",J286,0)</f>
        <v>0</v>
      </c>
      <c r="BG286" s="188">
        <f>IF(N286="zákl. přenesená",J286,0)</f>
        <v>0</v>
      </c>
      <c r="BH286" s="188">
        <f>IF(N286="sníž. přenesená",J286,0)</f>
        <v>0</v>
      </c>
      <c r="BI286" s="188">
        <f>IF(N286="nulová",J286,0)</f>
        <v>0</v>
      </c>
      <c r="BJ286" s="18" t="s">
        <v>21</v>
      </c>
      <c r="BK286" s="188">
        <f>ROUND(I286*H286,2)</f>
        <v>0</v>
      </c>
      <c r="BL286" s="18" t="s">
        <v>252</v>
      </c>
      <c r="BM286" s="187" t="s">
        <v>706</v>
      </c>
    </row>
    <row r="287" spans="1:65" s="2" customFormat="1" ht="11.25">
      <c r="A287" s="36"/>
      <c r="B287" s="37"/>
      <c r="C287" s="38"/>
      <c r="D287" s="189" t="s">
        <v>135</v>
      </c>
      <c r="E287" s="38"/>
      <c r="F287" s="190" t="s">
        <v>707</v>
      </c>
      <c r="G287" s="38"/>
      <c r="H287" s="38"/>
      <c r="I287" s="191"/>
      <c r="J287" s="38"/>
      <c r="K287" s="38"/>
      <c r="L287" s="41"/>
      <c r="M287" s="192"/>
      <c r="N287" s="193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8" t="s">
        <v>135</v>
      </c>
      <c r="AU287" s="18" t="s">
        <v>88</v>
      </c>
    </row>
    <row r="288" spans="1:65" s="2" customFormat="1" ht="16.5" customHeight="1">
      <c r="A288" s="36"/>
      <c r="B288" s="37"/>
      <c r="C288" s="176" t="s">
        <v>708</v>
      </c>
      <c r="D288" s="176" t="s">
        <v>128</v>
      </c>
      <c r="E288" s="177" t="s">
        <v>709</v>
      </c>
      <c r="F288" s="178" t="s">
        <v>710</v>
      </c>
      <c r="G288" s="179" t="s">
        <v>588</v>
      </c>
      <c r="H288" s="180">
        <v>1</v>
      </c>
      <c r="I288" s="181"/>
      <c r="J288" s="182">
        <f>ROUND(I288*H288,2)</f>
        <v>0</v>
      </c>
      <c r="K288" s="178" t="s">
        <v>132</v>
      </c>
      <c r="L288" s="41"/>
      <c r="M288" s="183" t="s">
        <v>32</v>
      </c>
      <c r="N288" s="184" t="s">
        <v>50</v>
      </c>
      <c r="O288" s="66"/>
      <c r="P288" s="185">
        <f>O288*H288</f>
        <v>0</v>
      </c>
      <c r="Q288" s="185">
        <v>0</v>
      </c>
      <c r="R288" s="185">
        <f>Q288*H288</f>
        <v>0</v>
      </c>
      <c r="S288" s="185">
        <v>1.56E-3</v>
      </c>
      <c r="T288" s="186">
        <f>S288*H288</f>
        <v>1.56E-3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7" t="s">
        <v>252</v>
      </c>
      <c r="AT288" s="187" t="s">
        <v>128</v>
      </c>
      <c r="AU288" s="187" t="s">
        <v>88</v>
      </c>
      <c r="AY288" s="18" t="s">
        <v>125</v>
      </c>
      <c r="BE288" s="188">
        <f>IF(N288="základní",J288,0)</f>
        <v>0</v>
      </c>
      <c r="BF288" s="188">
        <f>IF(N288="snížená",J288,0)</f>
        <v>0</v>
      </c>
      <c r="BG288" s="188">
        <f>IF(N288="zákl. přenesená",J288,0)</f>
        <v>0</v>
      </c>
      <c r="BH288" s="188">
        <f>IF(N288="sníž. přenesená",J288,0)</f>
        <v>0</v>
      </c>
      <c r="BI288" s="188">
        <f>IF(N288="nulová",J288,0)</f>
        <v>0</v>
      </c>
      <c r="BJ288" s="18" t="s">
        <v>21</v>
      </c>
      <c r="BK288" s="188">
        <f>ROUND(I288*H288,2)</f>
        <v>0</v>
      </c>
      <c r="BL288" s="18" t="s">
        <v>252</v>
      </c>
      <c r="BM288" s="187" t="s">
        <v>711</v>
      </c>
    </row>
    <row r="289" spans="1:65" s="2" customFormat="1" ht="11.25">
      <c r="A289" s="36"/>
      <c r="B289" s="37"/>
      <c r="C289" s="38"/>
      <c r="D289" s="189" t="s">
        <v>135</v>
      </c>
      <c r="E289" s="38"/>
      <c r="F289" s="190" t="s">
        <v>712</v>
      </c>
      <c r="G289" s="38"/>
      <c r="H289" s="38"/>
      <c r="I289" s="191"/>
      <c r="J289" s="38"/>
      <c r="K289" s="38"/>
      <c r="L289" s="41"/>
      <c r="M289" s="192"/>
      <c r="N289" s="193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8" t="s">
        <v>135</v>
      </c>
      <c r="AU289" s="18" t="s">
        <v>88</v>
      </c>
    </row>
    <row r="290" spans="1:65" s="2" customFormat="1" ht="16.5" customHeight="1">
      <c r="A290" s="36"/>
      <c r="B290" s="37"/>
      <c r="C290" s="176" t="s">
        <v>713</v>
      </c>
      <c r="D290" s="176" t="s">
        <v>128</v>
      </c>
      <c r="E290" s="177" t="s">
        <v>714</v>
      </c>
      <c r="F290" s="178" t="s">
        <v>715</v>
      </c>
      <c r="G290" s="179" t="s">
        <v>588</v>
      </c>
      <c r="H290" s="180">
        <v>1</v>
      </c>
      <c r="I290" s="181"/>
      <c r="J290" s="182">
        <f>ROUND(I290*H290,2)</f>
        <v>0</v>
      </c>
      <c r="K290" s="178" t="s">
        <v>132</v>
      </c>
      <c r="L290" s="41"/>
      <c r="M290" s="183" t="s">
        <v>32</v>
      </c>
      <c r="N290" s="184" t="s">
        <v>50</v>
      </c>
      <c r="O290" s="66"/>
      <c r="P290" s="185">
        <f>O290*H290</f>
        <v>0</v>
      </c>
      <c r="Q290" s="185">
        <v>1.9599999999999999E-3</v>
      </c>
      <c r="R290" s="185">
        <f>Q290*H290</f>
        <v>1.9599999999999999E-3</v>
      </c>
      <c r="S290" s="185">
        <v>0</v>
      </c>
      <c r="T290" s="186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7" t="s">
        <v>252</v>
      </c>
      <c r="AT290" s="187" t="s">
        <v>128</v>
      </c>
      <c r="AU290" s="187" t="s">
        <v>88</v>
      </c>
      <c r="AY290" s="18" t="s">
        <v>125</v>
      </c>
      <c r="BE290" s="188">
        <f>IF(N290="základní",J290,0)</f>
        <v>0</v>
      </c>
      <c r="BF290" s="188">
        <f>IF(N290="snížená",J290,0)</f>
        <v>0</v>
      </c>
      <c r="BG290" s="188">
        <f>IF(N290="zákl. přenesená",J290,0)</f>
        <v>0</v>
      </c>
      <c r="BH290" s="188">
        <f>IF(N290="sníž. přenesená",J290,0)</f>
        <v>0</v>
      </c>
      <c r="BI290" s="188">
        <f>IF(N290="nulová",J290,0)</f>
        <v>0</v>
      </c>
      <c r="BJ290" s="18" t="s">
        <v>21</v>
      </c>
      <c r="BK290" s="188">
        <f>ROUND(I290*H290,2)</f>
        <v>0</v>
      </c>
      <c r="BL290" s="18" t="s">
        <v>252</v>
      </c>
      <c r="BM290" s="187" t="s">
        <v>716</v>
      </c>
    </row>
    <row r="291" spans="1:65" s="2" customFormat="1" ht="11.25">
      <c r="A291" s="36"/>
      <c r="B291" s="37"/>
      <c r="C291" s="38"/>
      <c r="D291" s="189" t="s">
        <v>135</v>
      </c>
      <c r="E291" s="38"/>
      <c r="F291" s="190" t="s">
        <v>717</v>
      </c>
      <c r="G291" s="38"/>
      <c r="H291" s="38"/>
      <c r="I291" s="191"/>
      <c r="J291" s="38"/>
      <c r="K291" s="38"/>
      <c r="L291" s="41"/>
      <c r="M291" s="192"/>
      <c r="N291" s="193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8" t="s">
        <v>135</v>
      </c>
      <c r="AU291" s="18" t="s">
        <v>88</v>
      </c>
    </row>
    <row r="292" spans="1:65" s="2" customFormat="1" ht="16.5" customHeight="1">
      <c r="A292" s="36"/>
      <c r="B292" s="37"/>
      <c r="C292" s="176" t="s">
        <v>718</v>
      </c>
      <c r="D292" s="176" t="s">
        <v>128</v>
      </c>
      <c r="E292" s="177" t="s">
        <v>719</v>
      </c>
      <c r="F292" s="178" t="s">
        <v>720</v>
      </c>
      <c r="G292" s="179" t="s">
        <v>588</v>
      </c>
      <c r="H292" s="180">
        <v>6</v>
      </c>
      <c r="I292" s="181"/>
      <c r="J292" s="182">
        <f>ROUND(I292*H292,2)</f>
        <v>0</v>
      </c>
      <c r="K292" s="178" t="s">
        <v>132</v>
      </c>
      <c r="L292" s="41"/>
      <c r="M292" s="183" t="s">
        <v>32</v>
      </c>
      <c r="N292" s="184" t="s">
        <v>50</v>
      </c>
      <c r="O292" s="66"/>
      <c r="P292" s="185">
        <f>O292*H292</f>
        <v>0</v>
      </c>
      <c r="Q292" s="185">
        <v>1.9599999999999999E-3</v>
      </c>
      <c r="R292" s="185">
        <f>Q292*H292</f>
        <v>1.176E-2</v>
      </c>
      <c r="S292" s="185">
        <v>0</v>
      </c>
      <c r="T292" s="186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7" t="s">
        <v>252</v>
      </c>
      <c r="AT292" s="187" t="s">
        <v>128</v>
      </c>
      <c r="AU292" s="187" t="s">
        <v>88</v>
      </c>
      <c r="AY292" s="18" t="s">
        <v>125</v>
      </c>
      <c r="BE292" s="188">
        <f>IF(N292="základní",J292,0)</f>
        <v>0</v>
      </c>
      <c r="BF292" s="188">
        <f>IF(N292="snížená",J292,0)</f>
        <v>0</v>
      </c>
      <c r="BG292" s="188">
        <f>IF(N292="zákl. přenesená",J292,0)</f>
        <v>0</v>
      </c>
      <c r="BH292" s="188">
        <f>IF(N292="sníž. přenesená",J292,0)</f>
        <v>0</v>
      </c>
      <c r="BI292" s="188">
        <f>IF(N292="nulová",J292,0)</f>
        <v>0</v>
      </c>
      <c r="BJ292" s="18" t="s">
        <v>21</v>
      </c>
      <c r="BK292" s="188">
        <f>ROUND(I292*H292,2)</f>
        <v>0</v>
      </c>
      <c r="BL292" s="18" t="s">
        <v>252</v>
      </c>
      <c r="BM292" s="187" t="s">
        <v>721</v>
      </c>
    </row>
    <row r="293" spans="1:65" s="2" customFormat="1" ht="11.25">
      <c r="A293" s="36"/>
      <c r="B293" s="37"/>
      <c r="C293" s="38"/>
      <c r="D293" s="189" t="s">
        <v>135</v>
      </c>
      <c r="E293" s="38"/>
      <c r="F293" s="190" t="s">
        <v>722</v>
      </c>
      <c r="G293" s="38"/>
      <c r="H293" s="38"/>
      <c r="I293" s="191"/>
      <c r="J293" s="38"/>
      <c r="K293" s="38"/>
      <c r="L293" s="41"/>
      <c r="M293" s="192"/>
      <c r="N293" s="193"/>
      <c r="O293" s="66"/>
      <c r="P293" s="66"/>
      <c r="Q293" s="66"/>
      <c r="R293" s="66"/>
      <c r="S293" s="66"/>
      <c r="T293" s="67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8" t="s">
        <v>135</v>
      </c>
      <c r="AU293" s="18" t="s">
        <v>88</v>
      </c>
    </row>
    <row r="294" spans="1:65" s="2" customFormat="1" ht="16.5" customHeight="1">
      <c r="A294" s="36"/>
      <c r="B294" s="37"/>
      <c r="C294" s="176" t="s">
        <v>723</v>
      </c>
      <c r="D294" s="176" t="s">
        <v>128</v>
      </c>
      <c r="E294" s="177" t="s">
        <v>724</v>
      </c>
      <c r="F294" s="178" t="s">
        <v>725</v>
      </c>
      <c r="G294" s="179" t="s">
        <v>588</v>
      </c>
      <c r="H294" s="180">
        <v>9</v>
      </c>
      <c r="I294" s="181"/>
      <c r="J294" s="182">
        <f>ROUND(I294*H294,2)</f>
        <v>0</v>
      </c>
      <c r="K294" s="178" t="s">
        <v>132</v>
      </c>
      <c r="L294" s="41"/>
      <c r="M294" s="183" t="s">
        <v>32</v>
      </c>
      <c r="N294" s="184" t="s">
        <v>50</v>
      </c>
      <c r="O294" s="66"/>
      <c r="P294" s="185">
        <f>O294*H294</f>
        <v>0</v>
      </c>
      <c r="Q294" s="185">
        <v>1.8E-3</v>
      </c>
      <c r="R294" s="185">
        <f>Q294*H294</f>
        <v>1.6199999999999999E-2</v>
      </c>
      <c r="S294" s="185">
        <v>0</v>
      </c>
      <c r="T294" s="186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7" t="s">
        <v>252</v>
      </c>
      <c r="AT294" s="187" t="s">
        <v>128</v>
      </c>
      <c r="AU294" s="187" t="s">
        <v>88</v>
      </c>
      <c r="AY294" s="18" t="s">
        <v>125</v>
      </c>
      <c r="BE294" s="188">
        <f>IF(N294="základní",J294,0)</f>
        <v>0</v>
      </c>
      <c r="BF294" s="188">
        <f>IF(N294="snížená",J294,0)</f>
        <v>0</v>
      </c>
      <c r="BG294" s="188">
        <f>IF(N294="zákl. přenesená",J294,0)</f>
        <v>0</v>
      </c>
      <c r="BH294" s="188">
        <f>IF(N294="sníž. přenesená",J294,0)</f>
        <v>0</v>
      </c>
      <c r="BI294" s="188">
        <f>IF(N294="nulová",J294,0)</f>
        <v>0</v>
      </c>
      <c r="BJ294" s="18" t="s">
        <v>21</v>
      </c>
      <c r="BK294" s="188">
        <f>ROUND(I294*H294,2)</f>
        <v>0</v>
      </c>
      <c r="BL294" s="18" t="s">
        <v>252</v>
      </c>
      <c r="BM294" s="187" t="s">
        <v>726</v>
      </c>
    </row>
    <row r="295" spans="1:65" s="2" customFormat="1" ht="11.25">
      <c r="A295" s="36"/>
      <c r="B295" s="37"/>
      <c r="C295" s="38"/>
      <c r="D295" s="189" t="s">
        <v>135</v>
      </c>
      <c r="E295" s="38"/>
      <c r="F295" s="190" t="s">
        <v>727</v>
      </c>
      <c r="G295" s="38"/>
      <c r="H295" s="38"/>
      <c r="I295" s="191"/>
      <c r="J295" s="38"/>
      <c r="K295" s="38"/>
      <c r="L295" s="41"/>
      <c r="M295" s="192"/>
      <c r="N295" s="193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8" t="s">
        <v>135</v>
      </c>
      <c r="AU295" s="18" t="s">
        <v>88</v>
      </c>
    </row>
    <row r="296" spans="1:65" s="2" customFormat="1" ht="16.5" customHeight="1">
      <c r="A296" s="36"/>
      <c r="B296" s="37"/>
      <c r="C296" s="176" t="s">
        <v>728</v>
      </c>
      <c r="D296" s="176" t="s">
        <v>128</v>
      </c>
      <c r="E296" s="177" t="s">
        <v>729</v>
      </c>
      <c r="F296" s="178" t="s">
        <v>730</v>
      </c>
      <c r="G296" s="179" t="s">
        <v>588</v>
      </c>
      <c r="H296" s="180">
        <v>2</v>
      </c>
      <c r="I296" s="181"/>
      <c r="J296" s="182">
        <f>ROUND(I296*H296,2)</f>
        <v>0</v>
      </c>
      <c r="K296" s="178" t="s">
        <v>132</v>
      </c>
      <c r="L296" s="41"/>
      <c r="M296" s="183" t="s">
        <v>32</v>
      </c>
      <c r="N296" s="184" t="s">
        <v>50</v>
      </c>
      <c r="O296" s="66"/>
      <c r="P296" s="185">
        <f>O296*H296</f>
        <v>0</v>
      </c>
      <c r="Q296" s="185">
        <v>1.8400000000000001E-3</v>
      </c>
      <c r="R296" s="185">
        <f>Q296*H296</f>
        <v>3.6800000000000001E-3</v>
      </c>
      <c r="S296" s="185">
        <v>0</v>
      </c>
      <c r="T296" s="18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7" t="s">
        <v>252</v>
      </c>
      <c r="AT296" s="187" t="s">
        <v>128</v>
      </c>
      <c r="AU296" s="187" t="s">
        <v>88</v>
      </c>
      <c r="AY296" s="18" t="s">
        <v>125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18" t="s">
        <v>21</v>
      </c>
      <c r="BK296" s="188">
        <f>ROUND(I296*H296,2)</f>
        <v>0</v>
      </c>
      <c r="BL296" s="18" t="s">
        <v>252</v>
      </c>
      <c r="BM296" s="187" t="s">
        <v>731</v>
      </c>
    </row>
    <row r="297" spans="1:65" s="2" customFormat="1" ht="11.25">
      <c r="A297" s="36"/>
      <c r="B297" s="37"/>
      <c r="C297" s="38"/>
      <c r="D297" s="189" t="s">
        <v>135</v>
      </c>
      <c r="E297" s="38"/>
      <c r="F297" s="190" t="s">
        <v>732</v>
      </c>
      <c r="G297" s="38"/>
      <c r="H297" s="38"/>
      <c r="I297" s="191"/>
      <c r="J297" s="38"/>
      <c r="K297" s="38"/>
      <c r="L297" s="41"/>
      <c r="M297" s="192"/>
      <c r="N297" s="193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8" t="s">
        <v>135</v>
      </c>
      <c r="AU297" s="18" t="s">
        <v>88</v>
      </c>
    </row>
    <row r="298" spans="1:65" s="2" customFormat="1" ht="16.5" customHeight="1">
      <c r="A298" s="36"/>
      <c r="B298" s="37"/>
      <c r="C298" s="176" t="s">
        <v>733</v>
      </c>
      <c r="D298" s="176" t="s">
        <v>128</v>
      </c>
      <c r="E298" s="177" t="s">
        <v>734</v>
      </c>
      <c r="F298" s="178" t="s">
        <v>735</v>
      </c>
      <c r="G298" s="179" t="s">
        <v>238</v>
      </c>
      <c r="H298" s="180">
        <v>1</v>
      </c>
      <c r="I298" s="181"/>
      <c r="J298" s="182">
        <f>ROUND(I298*H298,2)</f>
        <v>0</v>
      </c>
      <c r="K298" s="178" t="s">
        <v>132</v>
      </c>
      <c r="L298" s="41"/>
      <c r="M298" s="183" t="s">
        <v>32</v>
      </c>
      <c r="N298" s="184" t="s">
        <v>50</v>
      </c>
      <c r="O298" s="66"/>
      <c r="P298" s="185">
        <f>O298*H298</f>
        <v>0</v>
      </c>
      <c r="Q298" s="185">
        <v>0</v>
      </c>
      <c r="R298" s="185">
        <f>Q298*H298</f>
        <v>0</v>
      </c>
      <c r="S298" s="185">
        <v>2.2499999999999998E-3</v>
      </c>
      <c r="T298" s="186">
        <f>S298*H298</f>
        <v>2.2499999999999998E-3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7" t="s">
        <v>252</v>
      </c>
      <c r="AT298" s="187" t="s">
        <v>128</v>
      </c>
      <c r="AU298" s="187" t="s">
        <v>88</v>
      </c>
      <c r="AY298" s="18" t="s">
        <v>125</v>
      </c>
      <c r="BE298" s="188">
        <f>IF(N298="základní",J298,0)</f>
        <v>0</v>
      </c>
      <c r="BF298" s="188">
        <f>IF(N298="snížená",J298,0)</f>
        <v>0</v>
      </c>
      <c r="BG298" s="188">
        <f>IF(N298="zákl. přenesená",J298,0)</f>
        <v>0</v>
      </c>
      <c r="BH298" s="188">
        <f>IF(N298="sníž. přenesená",J298,0)</f>
        <v>0</v>
      </c>
      <c r="BI298" s="188">
        <f>IF(N298="nulová",J298,0)</f>
        <v>0</v>
      </c>
      <c r="BJ298" s="18" t="s">
        <v>21</v>
      </c>
      <c r="BK298" s="188">
        <f>ROUND(I298*H298,2)</f>
        <v>0</v>
      </c>
      <c r="BL298" s="18" t="s">
        <v>252</v>
      </c>
      <c r="BM298" s="187" t="s">
        <v>736</v>
      </c>
    </row>
    <row r="299" spans="1:65" s="2" customFormat="1" ht="11.25">
      <c r="A299" s="36"/>
      <c r="B299" s="37"/>
      <c r="C299" s="38"/>
      <c r="D299" s="189" t="s">
        <v>135</v>
      </c>
      <c r="E299" s="38"/>
      <c r="F299" s="190" t="s">
        <v>737</v>
      </c>
      <c r="G299" s="38"/>
      <c r="H299" s="38"/>
      <c r="I299" s="191"/>
      <c r="J299" s="38"/>
      <c r="K299" s="38"/>
      <c r="L299" s="41"/>
      <c r="M299" s="192"/>
      <c r="N299" s="193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8" t="s">
        <v>135</v>
      </c>
      <c r="AU299" s="18" t="s">
        <v>88</v>
      </c>
    </row>
    <row r="300" spans="1:65" s="2" customFormat="1" ht="16.5" customHeight="1">
      <c r="A300" s="36"/>
      <c r="B300" s="37"/>
      <c r="C300" s="176" t="s">
        <v>738</v>
      </c>
      <c r="D300" s="176" t="s">
        <v>128</v>
      </c>
      <c r="E300" s="177" t="s">
        <v>739</v>
      </c>
      <c r="F300" s="178" t="s">
        <v>740</v>
      </c>
      <c r="G300" s="179" t="s">
        <v>588</v>
      </c>
      <c r="H300" s="180">
        <v>1</v>
      </c>
      <c r="I300" s="181"/>
      <c r="J300" s="182">
        <f>ROUND(I300*H300,2)</f>
        <v>0</v>
      </c>
      <c r="K300" s="178" t="s">
        <v>132</v>
      </c>
      <c r="L300" s="41"/>
      <c r="M300" s="183" t="s">
        <v>32</v>
      </c>
      <c r="N300" s="184" t="s">
        <v>50</v>
      </c>
      <c r="O300" s="66"/>
      <c r="P300" s="185">
        <f>O300*H300</f>
        <v>0</v>
      </c>
      <c r="Q300" s="185">
        <v>1.8400000000000001E-3</v>
      </c>
      <c r="R300" s="185">
        <f>Q300*H300</f>
        <v>1.8400000000000001E-3</v>
      </c>
      <c r="S300" s="185">
        <v>0</v>
      </c>
      <c r="T300" s="186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7" t="s">
        <v>252</v>
      </c>
      <c r="AT300" s="187" t="s">
        <v>128</v>
      </c>
      <c r="AU300" s="187" t="s">
        <v>88</v>
      </c>
      <c r="AY300" s="18" t="s">
        <v>125</v>
      </c>
      <c r="BE300" s="188">
        <f>IF(N300="základní",J300,0)</f>
        <v>0</v>
      </c>
      <c r="BF300" s="188">
        <f>IF(N300="snížená",J300,0)</f>
        <v>0</v>
      </c>
      <c r="BG300" s="188">
        <f>IF(N300="zákl. přenesená",J300,0)</f>
        <v>0</v>
      </c>
      <c r="BH300" s="188">
        <f>IF(N300="sníž. přenesená",J300,0)</f>
        <v>0</v>
      </c>
      <c r="BI300" s="188">
        <f>IF(N300="nulová",J300,0)</f>
        <v>0</v>
      </c>
      <c r="BJ300" s="18" t="s">
        <v>21</v>
      </c>
      <c r="BK300" s="188">
        <f>ROUND(I300*H300,2)</f>
        <v>0</v>
      </c>
      <c r="BL300" s="18" t="s">
        <v>252</v>
      </c>
      <c r="BM300" s="187" t="s">
        <v>741</v>
      </c>
    </row>
    <row r="301" spans="1:65" s="2" customFormat="1" ht="11.25">
      <c r="A301" s="36"/>
      <c r="B301" s="37"/>
      <c r="C301" s="38"/>
      <c r="D301" s="189" t="s">
        <v>135</v>
      </c>
      <c r="E301" s="38"/>
      <c r="F301" s="190" t="s">
        <v>742</v>
      </c>
      <c r="G301" s="38"/>
      <c r="H301" s="38"/>
      <c r="I301" s="191"/>
      <c r="J301" s="38"/>
      <c r="K301" s="38"/>
      <c r="L301" s="41"/>
      <c r="M301" s="192"/>
      <c r="N301" s="193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8" t="s">
        <v>135</v>
      </c>
      <c r="AU301" s="18" t="s">
        <v>88</v>
      </c>
    </row>
    <row r="302" spans="1:65" s="2" customFormat="1" ht="16.5" customHeight="1">
      <c r="A302" s="36"/>
      <c r="B302" s="37"/>
      <c r="C302" s="176" t="s">
        <v>743</v>
      </c>
      <c r="D302" s="176" t="s">
        <v>128</v>
      </c>
      <c r="E302" s="177" t="s">
        <v>744</v>
      </c>
      <c r="F302" s="178" t="s">
        <v>745</v>
      </c>
      <c r="G302" s="179" t="s">
        <v>238</v>
      </c>
      <c r="H302" s="180">
        <v>25</v>
      </c>
      <c r="I302" s="181"/>
      <c r="J302" s="182">
        <f>ROUND(I302*H302,2)</f>
        <v>0</v>
      </c>
      <c r="K302" s="178" t="s">
        <v>132</v>
      </c>
      <c r="L302" s="41"/>
      <c r="M302" s="183" t="s">
        <v>32</v>
      </c>
      <c r="N302" s="184" t="s">
        <v>50</v>
      </c>
      <c r="O302" s="66"/>
      <c r="P302" s="185">
        <f>O302*H302</f>
        <v>0</v>
      </c>
      <c r="Q302" s="185">
        <v>0</v>
      </c>
      <c r="R302" s="185">
        <f>Q302*H302</f>
        <v>0</v>
      </c>
      <c r="S302" s="185">
        <v>8.4999999999999995E-4</v>
      </c>
      <c r="T302" s="186">
        <f>S302*H302</f>
        <v>2.1249999999999998E-2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7" t="s">
        <v>252</v>
      </c>
      <c r="AT302" s="187" t="s">
        <v>128</v>
      </c>
      <c r="AU302" s="187" t="s">
        <v>88</v>
      </c>
      <c r="AY302" s="18" t="s">
        <v>125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18" t="s">
        <v>21</v>
      </c>
      <c r="BK302" s="188">
        <f>ROUND(I302*H302,2)</f>
        <v>0</v>
      </c>
      <c r="BL302" s="18" t="s">
        <v>252</v>
      </c>
      <c r="BM302" s="187" t="s">
        <v>746</v>
      </c>
    </row>
    <row r="303" spans="1:65" s="2" customFormat="1" ht="11.25">
      <c r="A303" s="36"/>
      <c r="B303" s="37"/>
      <c r="C303" s="38"/>
      <c r="D303" s="189" t="s">
        <v>135</v>
      </c>
      <c r="E303" s="38"/>
      <c r="F303" s="190" t="s">
        <v>747</v>
      </c>
      <c r="G303" s="38"/>
      <c r="H303" s="38"/>
      <c r="I303" s="191"/>
      <c r="J303" s="38"/>
      <c r="K303" s="38"/>
      <c r="L303" s="41"/>
      <c r="M303" s="192"/>
      <c r="N303" s="193"/>
      <c r="O303" s="66"/>
      <c r="P303" s="66"/>
      <c r="Q303" s="66"/>
      <c r="R303" s="66"/>
      <c r="S303" s="66"/>
      <c r="T303" s="67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8" t="s">
        <v>135</v>
      </c>
      <c r="AU303" s="18" t="s">
        <v>88</v>
      </c>
    </row>
    <row r="304" spans="1:65" s="2" customFormat="1" ht="16.5" customHeight="1">
      <c r="A304" s="36"/>
      <c r="B304" s="37"/>
      <c r="C304" s="176" t="s">
        <v>748</v>
      </c>
      <c r="D304" s="176" t="s">
        <v>128</v>
      </c>
      <c r="E304" s="177" t="s">
        <v>749</v>
      </c>
      <c r="F304" s="178" t="s">
        <v>750</v>
      </c>
      <c r="G304" s="179" t="s">
        <v>238</v>
      </c>
      <c r="H304" s="180">
        <v>31</v>
      </c>
      <c r="I304" s="181"/>
      <c r="J304" s="182">
        <f>ROUND(I304*H304,2)</f>
        <v>0</v>
      </c>
      <c r="K304" s="178" t="s">
        <v>132</v>
      </c>
      <c r="L304" s="41"/>
      <c r="M304" s="183" t="s">
        <v>32</v>
      </c>
      <c r="N304" s="184" t="s">
        <v>50</v>
      </c>
      <c r="O304" s="66"/>
      <c r="P304" s="185">
        <f>O304*H304</f>
        <v>0</v>
      </c>
      <c r="Q304" s="185">
        <v>2.4000000000000001E-4</v>
      </c>
      <c r="R304" s="185">
        <f>Q304*H304</f>
        <v>7.4400000000000004E-3</v>
      </c>
      <c r="S304" s="185">
        <v>0</v>
      </c>
      <c r="T304" s="186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7" t="s">
        <v>252</v>
      </c>
      <c r="AT304" s="187" t="s">
        <v>128</v>
      </c>
      <c r="AU304" s="187" t="s">
        <v>88</v>
      </c>
      <c r="AY304" s="18" t="s">
        <v>125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18" t="s">
        <v>21</v>
      </c>
      <c r="BK304" s="188">
        <f>ROUND(I304*H304,2)</f>
        <v>0</v>
      </c>
      <c r="BL304" s="18" t="s">
        <v>252</v>
      </c>
      <c r="BM304" s="187" t="s">
        <v>751</v>
      </c>
    </row>
    <row r="305" spans="1:65" s="2" customFormat="1" ht="11.25">
      <c r="A305" s="36"/>
      <c r="B305" s="37"/>
      <c r="C305" s="38"/>
      <c r="D305" s="189" t="s">
        <v>135</v>
      </c>
      <c r="E305" s="38"/>
      <c r="F305" s="190" t="s">
        <v>752</v>
      </c>
      <c r="G305" s="38"/>
      <c r="H305" s="38"/>
      <c r="I305" s="191"/>
      <c r="J305" s="38"/>
      <c r="K305" s="38"/>
      <c r="L305" s="41"/>
      <c r="M305" s="192"/>
      <c r="N305" s="193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8" t="s">
        <v>135</v>
      </c>
      <c r="AU305" s="18" t="s">
        <v>88</v>
      </c>
    </row>
    <row r="306" spans="1:65" s="2" customFormat="1" ht="16.5" customHeight="1">
      <c r="A306" s="36"/>
      <c r="B306" s="37"/>
      <c r="C306" s="176" t="s">
        <v>753</v>
      </c>
      <c r="D306" s="176" t="s">
        <v>128</v>
      </c>
      <c r="E306" s="177" t="s">
        <v>754</v>
      </c>
      <c r="F306" s="178" t="s">
        <v>755</v>
      </c>
      <c r="G306" s="179" t="s">
        <v>238</v>
      </c>
      <c r="H306" s="180">
        <v>1</v>
      </c>
      <c r="I306" s="181"/>
      <c r="J306" s="182">
        <f>ROUND(I306*H306,2)</f>
        <v>0</v>
      </c>
      <c r="K306" s="178" t="s">
        <v>132</v>
      </c>
      <c r="L306" s="41"/>
      <c r="M306" s="183" t="s">
        <v>32</v>
      </c>
      <c r="N306" s="184" t="s">
        <v>50</v>
      </c>
      <c r="O306" s="66"/>
      <c r="P306" s="185">
        <f>O306*H306</f>
        <v>0</v>
      </c>
      <c r="Q306" s="185">
        <v>2.7999999999999998E-4</v>
      </c>
      <c r="R306" s="185">
        <f>Q306*H306</f>
        <v>2.7999999999999998E-4</v>
      </c>
      <c r="S306" s="185">
        <v>0</v>
      </c>
      <c r="T306" s="186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7" t="s">
        <v>252</v>
      </c>
      <c r="AT306" s="187" t="s">
        <v>128</v>
      </c>
      <c r="AU306" s="187" t="s">
        <v>88</v>
      </c>
      <c r="AY306" s="18" t="s">
        <v>125</v>
      </c>
      <c r="BE306" s="188">
        <f>IF(N306="základní",J306,0)</f>
        <v>0</v>
      </c>
      <c r="BF306" s="188">
        <f>IF(N306="snížená",J306,0)</f>
        <v>0</v>
      </c>
      <c r="BG306" s="188">
        <f>IF(N306="zákl. přenesená",J306,0)</f>
        <v>0</v>
      </c>
      <c r="BH306" s="188">
        <f>IF(N306="sníž. přenesená",J306,0)</f>
        <v>0</v>
      </c>
      <c r="BI306" s="188">
        <f>IF(N306="nulová",J306,0)</f>
        <v>0</v>
      </c>
      <c r="BJ306" s="18" t="s">
        <v>21</v>
      </c>
      <c r="BK306" s="188">
        <f>ROUND(I306*H306,2)</f>
        <v>0</v>
      </c>
      <c r="BL306" s="18" t="s">
        <v>252</v>
      </c>
      <c r="BM306" s="187" t="s">
        <v>756</v>
      </c>
    </row>
    <row r="307" spans="1:65" s="2" customFormat="1" ht="11.25">
      <c r="A307" s="36"/>
      <c r="B307" s="37"/>
      <c r="C307" s="38"/>
      <c r="D307" s="189" t="s">
        <v>135</v>
      </c>
      <c r="E307" s="38"/>
      <c r="F307" s="190" t="s">
        <v>757</v>
      </c>
      <c r="G307" s="38"/>
      <c r="H307" s="38"/>
      <c r="I307" s="191"/>
      <c r="J307" s="38"/>
      <c r="K307" s="38"/>
      <c r="L307" s="41"/>
      <c r="M307" s="192"/>
      <c r="N307" s="193"/>
      <c r="O307" s="66"/>
      <c r="P307" s="66"/>
      <c r="Q307" s="66"/>
      <c r="R307" s="66"/>
      <c r="S307" s="66"/>
      <c r="T307" s="67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8" t="s">
        <v>135</v>
      </c>
      <c r="AU307" s="18" t="s">
        <v>88</v>
      </c>
    </row>
    <row r="308" spans="1:65" s="2" customFormat="1" ht="16.5" customHeight="1">
      <c r="A308" s="36"/>
      <c r="B308" s="37"/>
      <c r="C308" s="176" t="s">
        <v>758</v>
      </c>
      <c r="D308" s="176" t="s">
        <v>128</v>
      </c>
      <c r="E308" s="177" t="s">
        <v>759</v>
      </c>
      <c r="F308" s="178" t="s">
        <v>760</v>
      </c>
      <c r="G308" s="179" t="s">
        <v>238</v>
      </c>
      <c r="H308" s="180">
        <v>2</v>
      </c>
      <c r="I308" s="181"/>
      <c r="J308" s="182">
        <f>ROUND(I308*H308,2)</f>
        <v>0</v>
      </c>
      <c r="K308" s="178" t="s">
        <v>132</v>
      </c>
      <c r="L308" s="41"/>
      <c r="M308" s="183" t="s">
        <v>32</v>
      </c>
      <c r="N308" s="184" t="s">
        <v>50</v>
      </c>
      <c r="O308" s="66"/>
      <c r="P308" s="185">
        <f>O308*H308</f>
        <v>0</v>
      </c>
      <c r="Q308" s="185">
        <v>3.6999999999999999E-4</v>
      </c>
      <c r="R308" s="185">
        <f>Q308*H308</f>
        <v>7.3999999999999999E-4</v>
      </c>
      <c r="S308" s="185">
        <v>0</v>
      </c>
      <c r="T308" s="186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7" t="s">
        <v>252</v>
      </c>
      <c r="AT308" s="187" t="s">
        <v>128</v>
      </c>
      <c r="AU308" s="187" t="s">
        <v>88</v>
      </c>
      <c r="AY308" s="18" t="s">
        <v>125</v>
      </c>
      <c r="BE308" s="188">
        <f>IF(N308="základní",J308,0)</f>
        <v>0</v>
      </c>
      <c r="BF308" s="188">
        <f>IF(N308="snížená",J308,0)</f>
        <v>0</v>
      </c>
      <c r="BG308" s="188">
        <f>IF(N308="zákl. přenesená",J308,0)</f>
        <v>0</v>
      </c>
      <c r="BH308" s="188">
        <f>IF(N308="sníž. přenesená",J308,0)</f>
        <v>0</v>
      </c>
      <c r="BI308" s="188">
        <f>IF(N308="nulová",J308,0)</f>
        <v>0</v>
      </c>
      <c r="BJ308" s="18" t="s">
        <v>21</v>
      </c>
      <c r="BK308" s="188">
        <f>ROUND(I308*H308,2)</f>
        <v>0</v>
      </c>
      <c r="BL308" s="18" t="s">
        <v>252</v>
      </c>
      <c r="BM308" s="187" t="s">
        <v>761</v>
      </c>
    </row>
    <row r="309" spans="1:65" s="2" customFormat="1" ht="11.25">
      <c r="A309" s="36"/>
      <c r="B309" s="37"/>
      <c r="C309" s="38"/>
      <c r="D309" s="189" t="s">
        <v>135</v>
      </c>
      <c r="E309" s="38"/>
      <c r="F309" s="190" t="s">
        <v>762</v>
      </c>
      <c r="G309" s="38"/>
      <c r="H309" s="38"/>
      <c r="I309" s="191"/>
      <c r="J309" s="38"/>
      <c r="K309" s="38"/>
      <c r="L309" s="41"/>
      <c r="M309" s="192"/>
      <c r="N309" s="193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8" t="s">
        <v>135</v>
      </c>
      <c r="AU309" s="18" t="s">
        <v>88</v>
      </c>
    </row>
    <row r="310" spans="1:65" s="2" customFormat="1" ht="16.5" customHeight="1">
      <c r="A310" s="36"/>
      <c r="B310" s="37"/>
      <c r="C310" s="176" t="s">
        <v>763</v>
      </c>
      <c r="D310" s="176" t="s">
        <v>128</v>
      </c>
      <c r="E310" s="177" t="s">
        <v>764</v>
      </c>
      <c r="F310" s="178" t="s">
        <v>765</v>
      </c>
      <c r="G310" s="179" t="s">
        <v>238</v>
      </c>
      <c r="H310" s="180">
        <v>9</v>
      </c>
      <c r="I310" s="181"/>
      <c r="J310" s="182">
        <f>ROUND(I310*H310,2)</f>
        <v>0</v>
      </c>
      <c r="K310" s="178" t="s">
        <v>132</v>
      </c>
      <c r="L310" s="41"/>
      <c r="M310" s="183" t="s">
        <v>32</v>
      </c>
      <c r="N310" s="184" t="s">
        <v>50</v>
      </c>
      <c r="O310" s="66"/>
      <c r="P310" s="185">
        <f>O310*H310</f>
        <v>0</v>
      </c>
      <c r="Q310" s="185">
        <v>6.9999999999999994E-5</v>
      </c>
      <c r="R310" s="185">
        <f>Q310*H310</f>
        <v>6.2999999999999992E-4</v>
      </c>
      <c r="S310" s="185">
        <v>0</v>
      </c>
      <c r="T310" s="186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7" t="s">
        <v>252</v>
      </c>
      <c r="AT310" s="187" t="s">
        <v>128</v>
      </c>
      <c r="AU310" s="187" t="s">
        <v>88</v>
      </c>
      <c r="AY310" s="18" t="s">
        <v>125</v>
      </c>
      <c r="BE310" s="188">
        <f>IF(N310="základní",J310,0)</f>
        <v>0</v>
      </c>
      <c r="BF310" s="188">
        <f>IF(N310="snížená",J310,0)</f>
        <v>0</v>
      </c>
      <c r="BG310" s="188">
        <f>IF(N310="zákl. přenesená",J310,0)</f>
        <v>0</v>
      </c>
      <c r="BH310" s="188">
        <f>IF(N310="sníž. přenesená",J310,0)</f>
        <v>0</v>
      </c>
      <c r="BI310" s="188">
        <f>IF(N310="nulová",J310,0)</f>
        <v>0</v>
      </c>
      <c r="BJ310" s="18" t="s">
        <v>21</v>
      </c>
      <c r="BK310" s="188">
        <f>ROUND(I310*H310,2)</f>
        <v>0</v>
      </c>
      <c r="BL310" s="18" t="s">
        <v>252</v>
      </c>
      <c r="BM310" s="187" t="s">
        <v>766</v>
      </c>
    </row>
    <row r="311" spans="1:65" s="2" customFormat="1" ht="11.25">
      <c r="A311" s="36"/>
      <c r="B311" s="37"/>
      <c r="C311" s="38"/>
      <c r="D311" s="189" t="s">
        <v>135</v>
      </c>
      <c r="E311" s="38"/>
      <c r="F311" s="190" t="s">
        <v>767</v>
      </c>
      <c r="G311" s="38"/>
      <c r="H311" s="38"/>
      <c r="I311" s="191"/>
      <c r="J311" s="38"/>
      <c r="K311" s="38"/>
      <c r="L311" s="41"/>
      <c r="M311" s="192"/>
      <c r="N311" s="193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8" t="s">
        <v>135</v>
      </c>
      <c r="AU311" s="18" t="s">
        <v>88</v>
      </c>
    </row>
    <row r="312" spans="1:65" s="2" customFormat="1" ht="24.2" customHeight="1">
      <c r="A312" s="36"/>
      <c r="B312" s="37"/>
      <c r="C312" s="176" t="s">
        <v>768</v>
      </c>
      <c r="D312" s="176" t="s">
        <v>128</v>
      </c>
      <c r="E312" s="177" t="s">
        <v>769</v>
      </c>
      <c r="F312" s="178" t="s">
        <v>770</v>
      </c>
      <c r="G312" s="179" t="s">
        <v>278</v>
      </c>
      <c r="H312" s="180">
        <v>1.7889999999999999</v>
      </c>
      <c r="I312" s="181"/>
      <c r="J312" s="182">
        <f>ROUND(I312*H312,2)</f>
        <v>0</v>
      </c>
      <c r="K312" s="178" t="s">
        <v>132</v>
      </c>
      <c r="L312" s="41"/>
      <c r="M312" s="183" t="s">
        <v>32</v>
      </c>
      <c r="N312" s="184" t="s">
        <v>50</v>
      </c>
      <c r="O312" s="66"/>
      <c r="P312" s="185">
        <f>O312*H312</f>
        <v>0</v>
      </c>
      <c r="Q312" s="185">
        <v>0</v>
      </c>
      <c r="R312" s="185">
        <f>Q312*H312</f>
        <v>0</v>
      </c>
      <c r="S312" s="185">
        <v>0</v>
      </c>
      <c r="T312" s="186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7" t="s">
        <v>252</v>
      </c>
      <c r="AT312" s="187" t="s">
        <v>128</v>
      </c>
      <c r="AU312" s="187" t="s">
        <v>88</v>
      </c>
      <c r="AY312" s="18" t="s">
        <v>125</v>
      </c>
      <c r="BE312" s="188">
        <f>IF(N312="základní",J312,0)</f>
        <v>0</v>
      </c>
      <c r="BF312" s="188">
        <f>IF(N312="snížená",J312,0)</f>
        <v>0</v>
      </c>
      <c r="BG312" s="188">
        <f>IF(N312="zákl. přenesená",J312,0)</f>
        <v>0</v>
      </c>
      <c r="BH312" s="188">
        <f>IF(N312="sníž. přenesená",J312,0)</f>
        <v>0</v>
      </c>
      <c r="BI312" s="188">
        <f>IF(N312="nulová",J312,0)</f>
        <v>0</v>
      </c>
      <c r="BJ312" s="18" t="s">
        <v>21</v>
      </c>
      <c r="BK312" s="188">
        <f>ROUND(I312*H312,2)</f>
        <v>0</v>
      </c>
      <c r="BL312" s="18" t="s">
        <v>252</v>
      </c>
      <c r="BM312" s="187" t="s">
        <v>771</v>
      </c>
    </row>
    <row r="313" spans="1:65" s="2" customFormat="1" ht="11.25">
      <c r="A313" s="36"/>
      <c r="B313" s="37"/>
      <c r="C313" s="38"/>
      <c r="D313" s="189" t="s">
        <v>135</v>
      </c>
      <c r="E313" s="38"/>
      <c r="F313" s="190" t="s">
        <v>772</v>
      </c>
      <c r="G313" s="38"/>
      <c r="H313" s="38"/>
      <c r="I313" s="191"/>
      <c r="J313" s="38"/>
      <c r="K313" s="38"/>
      <c r="L313" s="41"/>
      <c r="M313" s="192"/>
      <c r="N313" s="193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8" t="s">
        <v>135</v>
      </c>
      <c r="AU313" s="18" t="s">
        <v>88</v>
      </c>
    </row>
    <row r="314" spans="1:65" s="12" customFormat="1" ht="22.9" customHeight="1">
      <c r="B314" s="160"/>
      <c r="C314" s="161"/>
      <c r="D314" s="162" t="s">
        <v>78</v>
      </c>
      <c r="E314" s="174" t="s">
        <v>773</v>
      </c>
      <c r="F314" s="174" t="s">
        <v>774</v>
      </c>
      <c r="G314" s="161"/>
      <c r="H314" s="161"/>
      <c r="I314" s="164"/>
      <c r="J314" s="175">
        <f>BK314</f>
        <v>0</v>
      </c>
      <c r="K314" s="161"/>
      <c r="L314" s="166"/>
      <c r="M314" s="167"/>
      <c r="N314" s="168"/>
      <c r="O314" s="168"/>
      <c r="P314" s="169">
        <f>SUM(P315:P324)</f>
        <v>0</v>
      </c>
      <c r="Q314" s="168"/>
      <c r="R314" s="169">
        <f>SUM(R315:R324)</f>
        <v>0.89430000000000021</v>
      </c>
      <c r="S314" s="168"/>
      <c r="T314" s="170">
        <f>SUM(T315:T324)</f>
        <v>0</v>
      </c>
      <c r="AR314" s="171" t="s">
        <v>88</v>
      </c>
      <c r="AT314" s="172" t="s">
        <v>78</v>
      </c>
      <c r="AU314" s="172" t="s">
        <v>21</v>
      </c>
      <c r="AY314" s="171" t="s">
        <v>125</v>
      </c>
      <c r="BK314" s="173">
        <f>SUM(BK315:BK324)</f>
        <v>0</v>
      </c>
    </row>
    <row r="315" spans="1:65" s="2" customFormat="1" ht="21.75" customHeight="1">
      <c r="A315" s="36"/>
      <c r="B315" s="37"/>
      <c r="C315" s="176" t="s">
        <v>775</v>
      </c>
      <c r="D315" s="176" t="s">
        <v>128</v>
      </c>
      <c r="E315" s="177" t="s">
        <v>776</v>
      </c>
      <c r="F315" s="178" t="s">
        <v>777</v>
      </c>
      <c r="G315" s="179" t="s">
        <v>588</v>
      </c>
      <c r="H315" s="180">
        <v>2</v>
      </c>
      <c r="I315" s="181"/>
      <c r="J315" s="182">
        <f>ROUND(I315*H315,2)</f>
        <v>0</v>
      </c>
      <c r="K315" s="178" t="s">
        <v>132</v>
      </c>
      <c r="L315" s="41"/>
      <c r="M315" s="183" t="s">
        <v>32</v>
      </c>
      <c r="N315" s="184" t="s">
        <v>50</v>
      </c>
      <c r="O315" s="66"/>
      <c r="P315" s="185">
        <f>O315*H315</f>
        <v>0</v>
      </c>
      <c r="Q315" s="185">
        <v>1.4E-2</v>
      </c>
      <c r="R315" s="185">
        <f>Q315*H315</f>
        <v>2.8000000000000001E-2</v>
      </c>
      <c r="S315" s="185">
        <v>0</v>
      </c>
      <c r="T315" s="186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7" t="s">
        <v>252</v>
      </c>
      <c r="AT315" s="187" t="s">
        <v>128</v>
      </c>
      <c r="AU315" s="187" t="s">
        <v>88</v>
      </c>
      <c r="AY315" s="18" t="s">
        <v>125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18" t="s">
        <v>21</v>
      </c>
      <c r="BK315" s="188">
        <f>ROUND(I315*H315,2)</f>
        <v>0</v>
      </c>
      <c r="BL315" s="18" t="s">
        <v>252</v>
      </c>
      <c r="BM315" s="187" t="s">
        <v>778</v>
      </c>
    </row>
    <row r="316" spans="1:65" s="2" customFormat="1" ht="11.25">
      <c r="A316" s="36"/>
      <c r="B316" s="37"/>
      <c r="C316" s="38"/>
      <c r="D316" s="189" t="s">
        <v>135</v>
      </c>
      <c r="E316" s="38"/>
      <c r="F316" s="190" t="s">
        <v>779</v>
      </c>
      <c r="G316" s="38"/>
      <c r="H316" s="38"/>
      <c r="I316" s="191"/>
      <c r="J316" s="38"/>
      <c r="K316" s="38"/>
      <c r="L316" s="41"/>
      <c r="M316" s="192"/>
      <c r="N316" s="193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8" t="s">
        <v>135</v>
      </c>
      <c r="AU316" s="18" t="s">
        <v>88</v>
      </c>
    </row>
    <row r="317" spans="1:65" s="2" customFormat="1" ht="24.2" customHeight="1">
      <c r="A317" s="36"/>
      <c r="B317" s="37"/>
      <c r="C317" s="176" t="s">
        <v>780</v>
      </c>
      <c r="D317" s="176" t="s">
        <v>128</v>
      </c>
      <c r="E317" s="177" t="s">
        <v>781</v>
      </c>
      <c r="F317" s="178" t="s">
        <v>782</v>
      </c>
      <c r="G317" s="179" t="s">
        <v>588</v>
      </c>
      <c r="H317" s="180">
        <v>50</v>
      </c>
      <c r="I317" s="181"/>
      <c r="J317" s="182">
        <f>ROUND(I317*H317,2)</f>
        <v>0</v>
      </c>
      <c r="K317" s="178" t="s">
        <v>132</v>
      </c>
      <c r="L317" s="41"/>
      <c r="M317" s="183" t="s">
        <v>32</v>
      </c>
      <c r="N317" s="184" t="s">
        <v>50</v>
      </c>
      <c r="O317" s="66"/>
      <c r="P317" s="185">
        <f>O317*H317</f>
        <v>0</v>
      </c>
      <c r="Q317" s="185">
        <v>1.6650000000000002E-2</v>
      </c>
      <c r="R317" s="185">
        <f>Q317*H317</f>
        <v>0.83250000000000013</v>
      </c>
      <c r="S317" s="185">
        <v>0</v>
      </c>
      <c r="T317" s="186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7" t="s">
        <v>252</v>
      </c>
      <c r="AT317" s="187" t="s">
        <v>128</v>
      </c>
      <c r="AU317" s="187" t="s">
        <v>88</v>
      </c>
      <c r="AY317" s="18" t="s">
        <v>125</v>
      </c>
      <c r="BE317" s="188">
        <f>IF(N317="základní",J317,0)</f>
        <v>0</v>
      </c>
      <c r="BF317" s="188">
        <f>IF(N317="snížená",J317,0)</f>
        <v>0</v>
      </c>
      <c r="BG317" s="188">
        <f>IF(N317="zákl. přenesená",J317,0)</f>
        <v>0</v>
      </c>
      <c r="BH317" s="188">
        <f>IF(N317="sníž. přenesená",J317,0)</f>
        <v>0</v>
      </c>
      <c r="BI317" s="188">
        <f>IF(N317="nulová",J317,0)</f>
        <v>0</v>
      </c>
      <c r="BJ317" s="18" t="s">
        <v>21</v>
      </c>
      <c r="BK317" s="188">
        <f>ROUND(I317*H317,2)</f>
        <v>0</v>
      </c>
      <c r="BL317" s="18" t="s">
        <v>252</v>
      </c>
      <c r="BM317" s="187" t="s">
        <v>783</v>
      </c>
    </row>
    <row r="318" spans="1:65" s="2" customFormat="1" ht="11.25">
      <c r="A318" s="36"/>
      <c r="B318" s="37"/>
      <c r="C318" s="38"/>
      <c r="D318" s="189" t="s">
        <v>135</v>
      </c>
      <c r="E318" s="38"/>
      <c r="F318" s="190" t="s">
        <v>784</v>
      </c>
      <c r="G318" s="38"/>
      <c r="H318" s="38"/>
      <c r="I318" s="191"/>
      <c r="J318" s="38"/>
      <c r="K318" s="38"/>
      <c r="L318" s="41"/>
      <c r="M318" s="192"/>
      <c r="N318" s="193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8" t="s">
        <v>135</v>
      </c>
      <c r="AU318" s="18" t="s">
        <v>88</v>
      </c>
    </row>
    <row r="319" spans="1:65" s="2" customFormat="1" ht="16.5" customHeight="1">
      <c r="A319" s="36"/>
      <c r="B319" s="37"/>
      <c r="C319" s="176" t="s">
        <v>785</v>
      </c>
      <c r="D319" s="176" t="s">
        <v>128</v>
      </c>
      <c r="E319" s="177" t="s">
        <v>786</v>
      </c>
      <c r="F319" s="178" t="s">
        <v>787</v>
      </c>
      <c r="G319" s="179" t="s">
        <v>588</v>
      </c>
      <c r="H319" s="180">
        <v>52</v>
      </c>
      <c r="I319" s="181"/>
      <c r="J319" s="182">
        <f>ROUND(I319*H319,2)</f>
        <v>0</v>
      </c>
      <c r="K319" s="178" t="s">
        <v>132</v>
      </c>
      <c r="L319" s="41"/>
      <c r="M319" s="183" t="s">
        <v>32</v>
      </c>
      <c r="N319" s="184" t="s">
        <v>50</v>
      </c>
      <c r="O319" s="66"/>
      <c r="P319" s="185">
        <f>O319*H319</f>
        <v>0</v>
      </c>
      <c r="Q319" s="185">
        <v>1.4999999999999999E-4</v>
      </c>
      <c r="R319" s="185">
        <f>Q319*H319</f>
        <v>7.7999999999999996E-3</v>
      </c>
      <c r="S319" s="185">
        <v>0</v>
      </c>
      <c r="T319" s="186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7" t="s">
        <v>252</v>
      </c>
      <c r="AT319" s="187" t="s">
        <v>128</v>
      </c>
      <c r="AU319" s="187" t="s">
        <v>88</v>
      </c>
      <c r="AY319" s="18" t="s">
        <v>125</v>
      </c>
      <c r="BE319" s="188">
        <f>IF(N319="základní",J319,0)</f>
        <v>0</v>
      </c>
      <c r="BF319" s="188">
        <f>IF(N319="snížená",J319,0)</f>
        <v>0</v>
      </c>
      <c r="BG319" s="188">
        <f>IF(N319="zákl. přenesená",J319,0)</f>
        <v>0</v>
      </c>
      <c r="BH319" s="188">
        <f>IF(N319="sníž. přenesená",J319,0)</f>
        <v>0</v>
      </c>
      <c r="BI319" s="188">
        <f>IF(N319="nulová",J319,0)</f>
        <v>0</v>
      </c>
      <c r="BJ319" s="18" t="s">
        <v>21</v>
      </c>
      <c r="BK319" s="188">
        <f>ROUND(I319*H319,2)</f>
        <v>0</v>
      </c>
      <c r="BL319" s="18" t="s">
        <v>252</v>
      </c>
      <c r="BM319" s="187" t="s">
        <v>788</v>
      </c>
    </row>
    <row r="320" spans="1:65" s="2" customFormat="1" ht="11.25">
      <c r="A320" s="36"/>
      <c r="B320" s="37"/>
      <c r="C320" s="38"/>
      <c r="D320" s="189" t="s">
        <v>135</v>
      </c>
      <c r="E320" s="38"/>
      <c r="F320" s="190" t="s">
        <v>789</v>
      </c>
      <c r="G320" s="38"/>
      <c r="H320" s="38"/>
      <c r="I320" s="191"/>
      <c r="J320" s="38"/>
      <c r="K320" s="38"/>
      <c r="L320" s="41"/>
      <c r="M320" s="192"/>
      <c r="N320" s="193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8" t="s">
        <v>135</v>
      </c>
      <c r="AU320" s="18" t="s">
        <v>88</v>
      </c>
    </row>
    <row r="321" spans="1:65" s="2" customFormat="1" ht="16.5" customHeight="1">
      <c r="A321" s="36"/>
      <c r="B321" s="37"/>
      <c r="C321" s="176" t="s">
        <v>790</v>
      </c>
      <c r="D321" s="176" t="s">
        <v>128</v>
      </c>
      <c r="E321" s="177" t="s">
        <v>791</v>
      </c>
      <c r="F321" s="178" t="s">
        <v>792</v>
      </c>
      <c r="G321" s="179" t="s">
        <v>588</v>
      </c>
      <c r="H321" s="180">
        <v>52</v>
      </c>
      <c r="I321" s="181"/>
      <c r="J321" s="182">
        <f>ROUND(I321*H321,2)</f>
        <v>0</v>
      </c>
      <c r="K321" s="178" t="s">
        <v>132</v>
      </c>
      <c r="L321" s="41"/>
      <c r="M321" s="183" t="s">
        <v>32</v>
      </c>
      <c r="N321" s="184" t="s">
        <v>50</v>
      </c>
      <c r="O321" s="66"/>
      <c r="P321" s="185">
        <f>O321*H321</f>
        <v>0</v>
      </c>
      <c r="Q321" s="185">
        <v>5.0000000000000001E-4</v>
      </c>
      <c r="R321" s="185">
        <f>Q321*H321</f>
        <v>2.6000000000000002E-2</v>
      </c>
      <c r="S321" s="185">
        <v>0</v>
      </c>
      <c r="T321" s="186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7" t="s">
        <v>252</v>
      </c>
      <c r="AT321" s="187" t="s">
        <v>128</v>
      </c>
      <c r="AU321" s="187" t="s">
        <v>88</v>
      </c>
      <c r="AY321" s="18" t="s">
        <v>125</v>
      </c>
      <c r="BE321" s="188">
        <f>IF(N321="základní",J321,0)</f>
        <v>0</v>
      </c>
      <c r="BF321" s="188">
        <f>IF(N321="snížená",J321,0)</f>
        <v>0</v>
      </c>
      <c r="BG321" s="188">
        <f>IF(N321="zákl. přenesená",J321,0)</f>
        <v>0</v>
      </c>
      <c r="BH321" s="188">
        <f>IF(N321="sníž. přenesená",J321,0)</f>
        <v>0</v>
      </c>
      <c r="BI321" s="188">
        <f>IF(N321="nulová",J321,0)</f>
        <v>0</v>
      </c>
      <c r="BJ321" s="18" t="s">
        <v>21</v>
      </c>
      <c r="BK321" s="188">
        <f>ROUND(I321*H321,2)</f>
        <v>0</v>
      </c>
      <c r="BL321" s="18" t="s">
        <v>252</v>
      </c>
      <c r="BM321" s="187" t="s">
        <v>793</v>
      </c>
    </row>
    <row r="322" spans="1:65" s="2" customFormat="1" ht="11.25">
      <c r="A322" s="36"/>
      <c r="B322" s="37"/>
      <c r="C322" s="38"/>
      <c r="D322" s="189" t="s">
        <v>135</v>
      </c>
      <c r="E322" s="38"/>
      <c r="F322" s="190" t="s">
        <v>794</v>
      </c>
      <c r="G322" s="38"/>
      <c r="H322" s="38"/>
      <c r="I322" s="191"/>
      <c r="J322" s="38"/>
      <c r="K322" s="38"/>
      <c r="L322" s="41"/>
      <c r="M322" s="192"/>
      <c r="N322" s="193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8" t="s">
        <v>135</v>
      </c>
      <c r="AU322" s="18" t="s">
        <v>88</v>
      </c>
    </row>
    <row r="323" spans="1:65" s="2" customFormat="1" ht="24.2" customHeight="1">
      <c r="A323" s="36"/>
      <c r="B323" s="37"/>
      <c r="C323" s="176" t="s">
        <v>795</v>
      </c>
      <c r="D323" s="176" t="s">
        <v>128</v>
      </c>
      <c r="E323" s="177" t="s">
        <v>796</v>
      </c>
      <c r="F323" s="178" t="s">
        <v>797</v>
      </c>
      <c r="G323" s="179" t="s">
        <v>278</v>
      </c>
      <c r="H323" s="180">
        <v>0.89400000000000002</v>
      </c>
      <c r="I323" s="181"/>
      <c r="J323" s="182">
        <f>ROUND(I323*H323,2)</f>
        <v>0</v>
      </c>
      <c r="K323" s="178" t="s">
        <v>132</v>
      </c>
      <c r="L323" s="41"/>
      <c r="M323" s="183" t="s">
        <v>32</v>
      </c>
      <c r="N323" s="184" t="s">
        <v>50</v>
      </c>
      <c r="O323" s="66"/>
      <c r="P323" s="185">
        <f>O323*H323</f>
        <v>0</v>
      </c>
      <c r="Q323" s="185">
        <v>0</v>
      </c>
      <c r="R323" s="185">
        <f>Q323*H323</f>
        <v>0</v>
      </c>
      <c r="S323" s="185">
        <v>0</v>
      </c>
      <c r="T323" s="186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7" t="s">
        <v>252</v>
      </c>
      <c r="AT323" s="187" t="s">
        <v>128</v>
      </c>
      <c r="AU323" s="187" t="s">
        <v>88</v>
      </c>
      <c r="AY323" s="18" t="s">
        <v>125</v>
      </c>
      <c r="BE323" s="188">
        <f>IF(N323="základní",J323,0)</f>
        <v>0</v>
      </c>
      <c r="BF323" s="188">
        <f>IF(N323="snížená",J323,0)</f>
        <v>0</v>
      </c>
      <c r="BG323" s="188">
        <f>IF(N323="zákl. přenesená",J323,0)</f>
        <v>0</v>
      </c>
      <c r="BH323" s="188">
        <f>IF(N323="sníž. přenesená",J323,0)</f>
        <v>0</v>
      </c>
      <c r="BI323" s="188">
        <f>IF(N323="nulová",J323,0)</f>
        <v>0</v>
      </c>
      <c r="BJ323" s="18" t="s">
        <v>21</v>
      </c>
      <c r="BK323" s="188">
        <f>ROUND(I323*H323,2)</f>
        <v>0</v>
      </c>
      <c r="BL323" s="18" t="s">
        <v>252</v>
      </c>
      <c r="BM323" s="187" t="s">
        <v>798</v>
      </c>
    </row>
    <row r="324" spans="1:65" s="2" customFormat="1" ht="11.25">
      <c r="A324" s="36"/>
      <c r="B324" s="37"/>
      <c r="C324" s="38"/>
      <c r="D324" s="189" t="s">
        <v>135</v>
      </c>
      <c r="E324" s="38"/>
      <c r="F324" s="190" t="s">
        <v>799</v>
      </c>
      <c r="G324" s="38"/>
      <c r="H324" s="38"/>
      <c r="I324" s="191"/>
      <c r="J324" s="38"/>
      <c r="K324" s="38"/>
      <c r="L324" s="41"/>
      <c r="M324" s="192"/>
      <c r="N324" s="193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8" t="s">
        <v>135</v>
      </c>
      <c r="AU324" s="18" t="s">
        <v>88</v>
      </c>
    </row>
    <row r="325" spans="1:65" s="12" customFormat="1" ht="22.9" customHeight="1">
      <c r="B325" s="160"/>
      <c r="C325" s="161"/>
      <c r="D325" s="162" t="s">
        <v>78</v>
      </c>
      <c r="E325" s="174" t="s">
        <v>800</v>
      </c>
      <c r="F325" s="174" t="s">
        <v>801</v>
      </c>
      <c r="G325" s="161"/>
      <c r="H325" s="161"/>
      <c r="I325" s="164"/>
      <c r="J325" s="175">
        <f>BK325</f>
        <v>0</v>
      </c>
      <c r="K325" s="161"/>
      <c r="L325" s="166"/>
      <c r="M325" s="167"/>
      <c r="N325" s="168"/>
      <c r="O325" s="168"/>
      <c r="P325" s="169">
        <f>SUM(P326:P331)</f>
        <v>0</v>
      </c>
      <c r="Q325" s="168"/>
      <c r="R325" s="169">
        <f>SUM(R326:R331)</f>
        <v>1.4489999999999999E-2</v>
      </c>
      <c r="S325" s="168"/>
      <c r="T325" s="170">
        <f>SUM(T326:T331)</f>
        <v>0</v>
      </c>
      <c r="AR325" s="171" t="s">
        <v>88</v>
      </c>
      <c r="AT325" s="172" t="s">
        <v>78</v>
      </c>
      <c r="AU325" s="172" t="s">
        <v>21</v>
      </c>
      <c r="AY325" s="171" t="s">
        <v>125</v>
      </c>
      <c r="BK325" s="173">
        <f>SUM(BK326:BK331)</f>
        <v>0</v>
      </c>
    </row>
    <row r="326" spans="1:65" s="2" customFormat="1" ht="21.75" customHeight="1">
      <c r="A326" s="36"/>
      <c r="B326" s="37"/>
      <c r="C326" s="176" t="s">
        <v>802</v>
      </c>
      <c r="D326" s="176" t="s">
        <v>128</v>
      </c>
      <c r="E326" s="177" t="s">
        <v>803</v>
      </c>
      <c r="F326" s="178" t="s">
        <v>804</v>
      </c>
      <c r="G326" s="179" t="s">
        <v>238</v>
      </c>
      <c r="H326" s="180">
        <v>18</v>
      </c>
      <c r="I326" s="181"/>
      <c r="J326" s="182">
        <f>ROUND(I326*H326,2)</f>
        <v>0</v>
      </c>
      <c r="K326" s="178" t="s">
        <v>132</v>
      </c>
      <c r="L326" s="41"/>
      <c r="M326" s="183" t="s">
        <v>32</v>
      </c>
      <c r="N326" s="184" t="s">
        <v>50</v>
      </c>
      <c r="O326" s="66"/>
      <c r="P326" s="185">
        <f>O326*H326</f>
        <v>0</v>
      </c>
      <c r="Q326" s="185">
        <v>1.2999999999999999E-4</v>
      </c>
      <c r="R326" s="185">
        <f>Q326*H326</f>
        <v>2.3399999999999996E-3</v>
      </c>
      <c r="S326" s="185">
        <v>0</v>
      </c>
      <c r="T326" s="186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7" t="s">
        <v>252</v>
      </c>
      <c r="AT326" s="187" t="s">
        <v>128</v>
      </c>
      <c r="AU326" s="187" t="s">
        <v>88</v>
      </c>
      <c r="AY326" s="18" t="s">
        <v>125</v>
      </c>
      <c r="BE326" s="188">
        <f>IF(N326="základní",J326,0)</f>
        <v>0</v>
      </c>
      <c r="BF326" s="188">
        <f>IF(N326="snížená",J326,0)</f>
        <v>0</v>
      </c>
      <c r="BG326" s="188">
        <f>IF(N326="zákl. přenesená",J326,0)</f>
        <v>0</v>
      </c>
      <c r="BH326" s="188">
        <f>IF(N326="sníž. přenesená",J326,0)</f>
        <v>0</v>
      </c>
      <c r="BI326" s="188">
        <f>IF(N326="nulová",J326,0)</f>
        <v>0</v>
      </c>
      <c r="BJ326" s="18" t="s">
        <v>21</v>
      </c>
      <c r="BK326" s="188">
        <f>ROUND(I326*H326,2)</f>
        <v>0</v>
      </c>
      <c r="BL326" s="18" t="s">
        <v>252</v>
      </c>
      <c r="BM326" s="187" t="s">
        <v>805</v>
      </c>
    </row>
    <row r="327" spans="1:65" s="2" customFormat="1" ht="11.25">
      <c r="A327" s="36"/>
      <c r="B327" s="37"/>
      <c r="C327" s="38"/>
      <c r="D327" s="189" t="s">
        <v>135</v>
      </c>
      <c r="E327" s="38"/>
      <c r="F327" s="190" t="s">
        <v>806</v>
      </c>
      <c r="G327" s="38"/>
      <c r="H327" s="38"/>
      <c r="I327" s="191"/>
      <c r="J327" s="38"/>
      <c r="K327" s="38"/>
      <c r="L327" s="41"/>
      <c r="M327" s="192"/>
      <c r="N327" s="193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8" t="s">
        <v>135</v>
      </c>
      <c r="AU327" s="18" t="s">
        <v>88</v>
      </c>
    </row>
    <row r="328" spans="1:65" s="2" customFormat="1" ht="24.2" customHeight="1">
      <c r="A328" s="36"/>
      <c r="B328" s="37"/>
      <c r="C328" s="176" t="s">
        <v>807</v>
      </c>
      <c r="D328" s="176" t="s">
        <v>128</v>
      </c>
      <c r="E328" s="177" t="s">
        <v>808</v>
      </c>
      <c r="F328" s="178" t="s">
        <v>809</v>
      </c>
      <c r="G328" s="179" t="s">
        <v>238</v>
      </c>
      <c r="H328" s="180">
        <v>6</v>
      </c>
      <c r="I328" s="181"/>
      <c r="J328" s="182">
        <f>ROUND(I328*H328,2)</f>
        <v>0</v>
      </c>
      <c r="K328" s="178" t="s">
        <v>132</v>
      </c>
      <c r="L328" s="41"/>
      <c r="M328" s="183" t="s">
        <v>32</v>
      </c>
      <c r="N328" s="184" t="s">
        <v>50</v>
      </c>
      <c r="O328" s="66"/>
      <c r="P328" s="185">
        <f>O328*H328</f>
        <v>0</v>
      </c>
      <c r="Q328" s="185">
        <v>2.4000000000000001E-4</v>
      </c>
      <c r="R328" s="185">
        <f>Q328*H328</f>
        <v>1.4400000000000001E-3</v>
      </c>
      <c r="S328" s="185">
        <v>0</v>
      </c>
      <c r="T328" s="186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7" t="s">
        <v>252</v>
      </c>
      <c r="AT328" s="187" t="s">
        <v>128</v>
      </c>
      <c r="AU328" s="187" t="s">
        <v>88</v>
      </c>
      <c r="AY328" s="18" t="s">
        <v>125</v>
      </c>
      <c r="BE328" s="188">
        <f>IF(N328="základní",J328,0)</f>
        <v>0</v>
      </c>
      <c r="BF328" s="188">
        <f>IF(N328="snížená",J328,0)</f>
        <v>0</v>
      </c>
      <c r="BG328" s="188">
        <f>IF(N328="zákl. přenesená",J328,0)</f>
        <v>0</v>
      </c>
      <c r="BH328" s="188">
        <f>IF(N328="sníž. přenesená",J328,0)</f>
        <v>0</v>
      </c>
      <c r="BI328" s="188">
        <f>IF(N328="nulová",J328,0)</f>
        <v>0</v>
      </c>
      <c r="BJ328" s="18" t="s">
        <v>21</v>
      </c>
      <c r="BK328" s="188">
        <f>ROUND(I328*H328,2)</f>
        <v>0</v>
      </c>
      <c r="BL328" s="18" t="s">
        <v>252</v>
      </c>
      <c r="BM328" s="187" t="s">
        <v>810</v>
      </c>
    </row>
    <row r="329" spans="1:65" s="2" customFormat="1" ht="11.25">
      <c r="A329" s="36"/>
      <c r="B329" s="37"/>
      <c r="C329" s="38"/>
      <c r="D329" s="189" t="s">
        <v>135</v>
      </c>
      <c r="E329" s="38"/>
      <c r="F329" s="190" t="s">
        <v>811</v>
      </c>
      <c r="G329" s="38"/>
      <c r="H329" s="38"/>
      <c r="I329" s="191"/>
      <c r="J329" s="38"/>
      <c r="K329" s="38"/>
      <c r="L329" s="41"/>
      <c r="M329" s="192"/>
      <c r="N329" s="193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8" t="s">
        <v>135</v>
      </c>
      <c r="AU329" s="18" t="s">
        <v>88</v>
      </c>
    </row>
    <row r="330" spans="1:65" s="2" customFormat="1" ht="24.2" customHeight="1">
      <c r="A330" s="36"/>
      <c r="B330" s="37"/>
      <c r="C330" s="176" t="s">
        <v>812</v>
      </c>
      <c r="D330" s="176" t="s">
        <v>128</v>
      </c>
      <c r="E330" s="177" t="s">
        <v>813</v>
      </c>
      <c r="F330" s="178" t="s">
        <v>814</v>
      </c>
      <c r="G330" s="179" t="s">
        <v>238</v>
      </c>
      <c r="H330" s="180">
        <v>21</v>
      </c>
      <c r="I330" s="181"/>
      <c r="J330" s="182">
        <f>ROUND(I330*H330,2)</f>
        <v>0</v>
      </c>
      <c r="K330" s="178" t="s">
        <v>132</v>
      </c>
      <c r="L330" s="41"/>
      <c r="M330" s="183" t="s">
        <v>32</v>
      </c>
      <c r="N330" s="184" t="s">
        <v>50</v>
      </c>
      <c r="O330" s="66"/>
      <c r="P330" s="185">
        <f>O330*H330</f>
        <v>0</v>
      </c>
      <c r="Q330" s="185">
        <v>5.1000000000000004E-4</v>
      </c>
      <c r="R330" s="185">
        <f>Q330*H330</f>
        <v>1.0710000000000001E-2</v>
      </c>
      <c r="S330" s="185">
        <v>0</v>
      </c>
      <c r="T330" s="186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7" t="s">
        <v>252</v>
      </c>
      <c r="AT330" s="187" t="s">
        <v>128</v>
      </c>
      <c r="AU330" s="187" t="s">
        <v>88</v>
      </c>
      <c r="AY330" s="18" t="s">
        <v>125</v>
      </c>
      <c r="BE330" s="188">
        <f>IF(N330="základní",J330,0)</f>
        <v>0</v>
      </c>
      <c r="BF330" s="188">
        <f>IF(N330="snížená",J330,0)</f>
        <v>0</v>
      </c>
      <c r="BG330" s="188">
        <f>IF(N330="zákl. přenesená",J330,0)</f>
        <v>0</v>
      </c>
      <c r="BH330" s="188">
        <f>IF(N330="sníž. přenesená",J330,0)</f>
        <v>0</v>
      </c>
      <c r="BI330" s="188">
        <f>IF(N330="nulová",J330,0)</f>
        <v>0</v>
      </c>
      <c r="BJ330" s="18" t="s">
        <v>21</v>
      </c>
      <c r="BK330" s="188">
        <f>ROUND(I330*H330,2)</f>
        <v>0</v>
      </c>
      <c r="BL330" s="18" t="s">
        <v>252</v>
      </c>
      <c r="BM330" s="187" t="s">
        <v>815</v>
      </c>
    </row>
    <row r="331" spans="1:65" s="2" customFormat="1" ht="11.25">
      <c r="A331" s="36"/>
      <c r="B331" s="37"/>
      <c r="C331" s="38"/>
      <c r="D331" s="189" t="s">
        <v>135</v>
      </c>
      <c r="E331" s="38"/>
      <c r="F331" s="190" t="s">
        <v>816</v>
      </c>
      <c r="G331" s="38"/>
      <c r="H331" s="38"/>
      <c r="I331" s="191"/>
      <c r="J331" s="38"/>
      <c r="K331" s="38"/>
      <c r="L331" s="41"/>
      <c r="M331" s="192"/>
      <c r="N331" s="193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8" t="s">
        <v>135</v>
      </c>
      <c r="AU331" s="18" t="s">
        <v>88</v>
      </c>
    </row>
    <row r="332" spans="1:65" s="12" customFormat="1" ht="25.9" customHeight="1">
      <c r="B332" s="160"/>
      <c r="C332" s="161"/>
      <c r="D332" s="162" t="s">
        <v>78</v>
      </c>
      <c r="E332" s="163" t="s">
        <v>817</v>
      </c>
      <c r="F332" s="163" t="s">
        <v>818</v>
      </c>
      <c r="G332" s="161"/>
      <c r="H332" s="161"/>
      <c r="I332" s="164"/>
      <c r="J332" s="165">
        <f>BK332</f>
        <v>0</v>
      </c>
      <c r="K332" s="161"/>
      <c r="L332" s="166"/>
      <c r="M332" s="167"/>
      <c r="N332" s="168"/>
      <c r="O332" s="168"/>
      <c r="P332" s="169">
        <f>SUM(P333:P338)</f>
        <v>0</v>
      </c>
      <c r="Q332" s="168"/>
      <c r="R332" s="169">
        <f>SUM(R333:R338)</f>
        <v>0</v>
      </c>
      <c r="S332" s="168"/>
      <c r="T332" s="170">
        <f>SUM(T333:T338)</f>
        <v>0</v>
      </c>
      <c r="AR332" s="171" t="s">
        <v>150</v>
      </c>
      <c r="AT332" s="172" t="s">
        <v>78</v>
      </c>
      <c r="AU332" s="172" t="s">
        <v>79</v>
      </c>
      <c r="AY332" s="171" t="s">
        <v>125</v>
      </c>
      <c r="BK332" s="173">
        <f>SUM(BK333:BK338)</f>
        <v>0</v>
      </c>
    </row>
    <row r="333" spans="1:65" s="2" customFormat="1" ht="21.75" customHeight="1">
      <c r="A333" s="36"/>
      <c r="B333" s="37"/>
      <c r="C333" s="176" t="s">
        <v>819</v>
      </c>
      <c r="D333" s="176" t="s">
        <v>128</v>
      </c>
      <c r="E333" s="177" t="s">
        <v>820</v>
      </c>
      <c r="F333" s="178" t="s">
        <v>821</v>
      </c>
      <c r="G333" s="179" t="s">
        <v>822</v>
      </c>
      <c r="H333" s="180">
        <v>36</v>
      </c>
      <c r="I333" s="181"/>
      <c r="J333" s="182">
        <f>ROUND(I333*H333,2)</f>
        <v>0</v>
      </c>
      <c r="K333" s="178" t="s">
        <v>132</v>
      </c>
      <c r="L333" s="41"/>
      <c r="M333" s="183" t="s">
        <v>32</v>
      </c>
      <c r="N333" s="184" t="s">
        <v>50</v>
      </c>
      <c r="O333" s="66"/>
      <c r="P333" s="185">
        <f>O333*H333</f>
        <v>0</v>
      </c>
      <c r="Q333" s="185">
        <v>0</v>
      </c>
      <c r="R333" s="185">
        <f>Q333*H333</f>
        <v>0</v>
      </c>
      <c r="S333" s="185">
        <v>0</v>
      </c>
      <c r="T333" s="186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87" t="s">
        <v>823</v>
      </c>
      <c r="AT333" s="187" t="s">
        <v>128</v>
      </c>
      <c r="AU333" s="187" t="s">
        <v>21</v>
      </c>
      <c r="AY333" s="18" t="s">
        <v>125</v>
      </c>
      <c r="BE333" s="188">
        <f>IF(N333="základní",J333,0)</f>
        <v>0</v>
      </c>
      <c r="BF333" s="188">
        <f>IF(N333="snížená",J333,0)</f>
        <v>0</v>
      </c>
      <c r="BG333" s="188">
        <f>IF(N333="zákl. přenesená",J333,0)</f>
        <v>0</v>
      </c>
      <c r="BH333" s="188">
        <f>IF(N333="sníž. přenesená",J333,0)</f>
        <v>0</v>
      </c>
      <c r="BI333" s="188">
        <f>IF(N333="nulová",J333,0)</f>
        <v>0</v>
      </c>
      <c r="BJ333" s="18" t="s">
        <v>21</v>
      </c>
      <c r="BK333" s="188">
        <f>ROUND(I333*H333,2)</f>
        <v>0</v>
      </c>
      <c r="BL333" s="18" t="s">
        <v>823</v>
      </c>
      <c r="BM333" s="187" t="s">
        <v>824</v>
      </c>
    </row>
    <row r="334" spans="1:65" s="2" customFormat="1" ht="11.25">
      <c r="A334" s="36"/>
      <c r="B334" s="37"/>
      <c r="C334" s="38"/>
      <c r="D334" s="189" t="s">
        <v>135</v>
      </c>
      <c r="E334" s="38"/>
      <c r="F334" s="190" t="s">
        <v>825</v>
      </c>
      <c r="G334" s="38"/>
      <c r="H334" s="38"/>
      <c r="I334" s="191"/>
      <c r="J334" s="38"/>
      <c r="K334" s="38"/>
      <c r="L334" s="41"/>
      <c r="M334" s="192"/>
      <c r="N334" s="193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8" t="s">
        <v>135</v>
      </c>
      <c r="AU334" s="18" t="s">
        <v>21</v>
      </c>
    </row>
    <row r="335" spans="1:65" s="2" customFormat="1" ht="24.2" customHeight="1">
      <c r="A335" s="36"/>
      <c r="B335" s="37"/>
      <c r="C335" s="176" t="s">
        <v>826</v>
      </c>
      <c r="D335" s="176" t="s">
        <v>128</v>
      </c>
      <c r="E335" s="177" t="s">
        <v>827</v>
      </c>
      <c r="F335" s="178" t="s">
        <v>828</v>
      </c>
      <c r="G335" s="179" t="s">
        <v>822</v>
      </c>
      <c r="H335" s="180">
        <v>36</v>
      </c>
      <c r="I335" s="181"/>
      <c r="J335" s="182">
        <f>ROUND(I335*H335,2)</f>
        <v>0</v>
      </c>
      <c r="K335" s="178" t="s">
        <v>132</v>
      </c>
      <c r="L335" s="41"/>
      <c r="M335" s="183" t="s">
        <v>32</v>
      </c>
      <c r="N335" s="184" t="s">
        <v>50</v>
      </c>
      <c r="O335" s="66"/>
      <c r="P335" s="185">
        <f>O335*H335</f>
        <v>0</v>
      </c>
      <c r="Q335" s="185">
        <v>0</v>
      </c>
      <c r="R335" s="185">
        <f>Q335*H335</f>
        <v>0</v>
      </c>
      <c r="S335" s="185">
        <v>0</v>
      </c>
      <c r="T335" s="186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7" t="s">
        <v>823</v>
      </c>
      <c r="AT335" s="187" t="s">
        <v>128</v>
      </c>
      <c r="AU335" s="187" t="s">
        <v>21</v>
      </c>
      <c r="AY335" s="18" t="s">
        <v>125</v>
      </c>
      <c r="BE335" s="188">
        <f>IF(N335="základní",J335,0)</f>
        <v>0</v>
      </c>
      <c r="BF335" s="188">
        <f>IF(N335="snížená",J335,0)</f>
        <v>0</v>
      </c>
      <c r="BG335" s="188">
        <f>IF(N335="zákl. přenesená",J335,0)</f>
        <v>0</v>
      </c>
      <c r="BH335" s="188">
        <f>IF(N335="sníž. přenesená",J335,0)</f>
        <v>0</v>
      </c>
      <c r="BI335" s="188">
        <f>IF(N335="nulová",J335,0)</f>
        <v>0</v>
      </c>
      <c r="BJ335" s="18" t="s">
        <v>21</v>
      </c>
      <c r="BK335" s="188">
        <f>ROUND(I335*H335,2)</f>
        <v>0</v>
      </c>
      <c r="BL335" s="18" t="s">
        <v>823</v>
      </c>
      <c r="BM335" s="187" t="s">
        <v>829</v>
      </c>
    </row>
    <row r="336" spans="1:65" s="2" customFormat="1" ht="11.25">
      <c r="A336" s="36"/>
      <c r="B336" s="37"/>
      <c r="C336" s="38"/>
      <c r="D336" s="189" t="s">
        <v>135</v>
      </c>
      <c r="E336" s="38"/>
      <c r="F336" s="190" t="s">
        <v>830</v>
      </c>
      <c r="G336" s="38"/>
      <c r="H336" s="38"/>
      <c r="I336" s="191"/>
      <c r="J336" s="38"/>
      <c r="K336" s="38"/>
      <c r="L336" s="41"/>
      <c r="M336" s="192"/>
      <c r="N336" s="193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8" t="s">
        <v>135</v>
      </c>
      <c r="AU336" s="18" t="s">
        <v>21</v>
      </c>
    </row>
    <row r="337" spans="1:65" s="2" customFormat="1" ht="24.2" customHeight="1">
      <c r="A337" s="36"/>
      <c r="B337" s="37"/>
      <c r="C337" s="176" t="s">
        <v>831</v>
      </c>
      <c r="D337" s="176" t="s">
        <v>128</v>
      </c>
      <c r="E337" s="177" t="s">
        <v>832</v>
      </c>
      <c r="F337" s="178" t="s">
        <v>833</v>
      </c>
      <c r="G337" s="179" t="s">
        <v>822</v>
      </c>
      <c r="H337" s="180">
        <v>36</v>
      </c>
      <c r="I337" s="181"/>
      <c r="J337" s="182">
        <f>ROUND(I337*H337,2)</f>
        <v>0</v>
      </c>
      <c r="K337" s="178" t="s">
        <v>132</v>
      </c>
      <c r="L337" s="41"/>
      <c r="M337" s="183" t="s">
        <v>32</v>
      </c>
      <c r="N337" s="184" t="s">
        <v>50</v>
      </c>
      <c r="O337" s="66"/>
      <c r="P337" s="185">
        <f>O337*H337</f>
        <v>0</v>
      </c>
      <c r="Q337" s="185">
        <v>0</v>
      </c>
      <c r="R337" s="185">
        <f>Q337*H337</f>
        <v>0</v>
      </c>
      <c r="S337" s="185">
        <v>0</v>
      </c>
      <c r="T337" s="186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7" t="s">
        <v>823</v>
      </c>
      <c r="AT337" s="187" t="s">
        <v>128</v>
      </c>
      <c r="AU337" s="187" t="s">
        <v>21</v>
      </c>
      <c r="AY337" s="18" t="s">
        <v>125</v>
      </c>
      <c r="BE337" s="188">
        <f>IF(N337="základní",J337,0)</f>
        <v>0</v>
      </c>
      <c r="BF337" s="188">
        <f>IF(N337="snížená",J337,0)</f>
        <v>0</v>
      </c>
      <c r="BG337" s="188">
        <f>IF(N337="zákl. přenesená",J337,0)</f>
        <v>0</v>
      </c>
      <c r="BH337" s="188">
        <f>IF(N337="sníž. přenesená",J337,0)</f>
        <v>0</v>
      </c>
      <c r="BI337" s="188">
        <f>IF(N337="nulová",J337,0)</f>
        <v>0</v>
      </c>
      <c r="BJ337" s="18" t="s">
        <v>21</v>
      </c>
      <c r="BK337" s="188">
        <f>ROUND(I337*H337,2)</f>
        <v>0</v>
      </c>
      <c r="BL337" s="18" t="s">
        <v>823</v>
      </c>
      <c r="BM337" s="187" t="s">
        <v>834</v>
      </c>
    </row>
    <row r="338" spans="1:65" s="2" customFormat="1" ht="11.25">
      <c r="A338" s="36"/>
      <c r="B338" s="37"/>
      <c r="C338" s="38"/>
      <c r="D338" s="189" t="s">
        <v>135</v>
      </c>
      <c r="E338" s="38"/>
      <c r="F338" s="190" t="s">
        <v>835</v>
      </c>
      <c r="G338" s="38"/>
      <c r="H338" s="38"/>
      <c r="I338" s="191"/>
      <c r="J338" s="38"/>
      <c r="K338" s="38"/>
      <c r="L338" s="41"/>
      <c r="M338" s="233"/>
      <c r="N338" s="234"/>
      <c r="O338" s="197"/>
      <c r="P338" s="197"/>
      <c r="Q338" s="197"/>
      <c r="R338" s="197"/>
      <c r="S338" s="197"/>
      <c r="T338" s="235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8" t="s">
        <v>135</v>
      </c>
      <c r="AU338" s="18" t="s">
        <v>21</v>
      </c>
    </row>
    <row r="339" spans="1:65" s="2" customFormat="1" ht="6.95" customHeight="1">
      <c r="A339" s="36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41"/>
      <c r="M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</row>
  </sheetData>
  <sheetProtection algorithmName="SHA-512" hashValue="qH+vSbuJP8VRDRJkPXXJGDqTNpDNeEQmEQkdjJQi2wVDSHJg4G6DHSBS03Mgs5Vu21/id1n8sfjYkh+QbThBWA==" saltValue="i4aY/hTj+5aZkRJ8goXD4s3xXSZTuqnT2/VVQES4bRrEAhp4H+E92zE9cX4htXq4ra9uYSpMzi1cir+UglbCLA==" spinCount="100000" sheet="1" objects="1" scenarios="1" formatColumns="0" formatRows="0" autoFilter="0"/>
  <autoFilter ref="C89:K338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98" r:id="rId2"/>
    <hyperlink ref="F101" r:id="rId3"/>
    <hyperlink ref="F103" r:id="rId4"/>
    <hyperlink ref="F107" r:id="rId5"/>
    <hyperlink ref="F109" r:id="rId6"/>
    <hyperlink ref="F116" r:id="rId7"/>
    <hyperlink ref="F119" r:id="rId8"/>
    <hyperlink ref="F121" r:id="rId9"/>
    <hyperlink ref="F123" r:id="rId10"/>
    <hyperlink ref="F125" r:id="rId11"/>
    <hyperlink ref="F127" r:id="rId12"/>
    <hyperlink ref="F129" r:id="rId13"/>
    <hyperlink ref="F131" r:id="rId14"/>
    <hyperlink ref="F133" r:id="rId15"/>
    <hyperlink ref="F135" r:id="rId16"/>
    <hyperlink ref="F137" r:id="rId17"/>
    <hyperlink ref="F139" r:id="rId18"/>
    <hyperlink ref="F141" r:id="rId19"/>
    <hyperlink ref="F143" r:id="rId20"/>
    <hyperlink ref="F145" r:id="rId21"/>
    <hyperlink ref="F147" r:id="rId22"/>
    <hyperlink ref="F149" r:id="rId23"/>
    <hyperlink ref="F151" r:id="rId24"/>
    <hyperlink ref="F153" r:id="rId25"/>
    <hyperlink ref="F156" r:id="rId26"/>
    <hyperlink ref="F158" r:id="rId27"/>
    <hyperlink ref="F160" r:id="rId28"/>
    <hyperlink ref="F162" r:id="rId29"/>
    <hyperlink ref="F164" r:id="rId30"/>
    <hyperlink ref="F166" r:id="rId31"/>
    <hyperlink ref="F168" r:id="rId32"/>
    <hyperlink ref="F170" r:id="rId33"/>
    <hyperlink ref="F172" r:id="rId34"/>
    <hyperlink ref="F174" r:id="rId35"/>
    <hyperlink ref="F176" r:id="rId36"/>
    <hyperlink ref="F178" r:id="rId37"/>
    <hyperlink ref="F180" r:id="rId38"/>
    <hyperlink ref="F182" r:id="rId39"/>
    <hyperlink ref="F184" r:id="rId40"/>
    <hyperlink ref="F186" r:id="rId41"/>
    <hyperlink ref="F188" r:id="rId42"/>
    <hyperlink ref="F190" r:id="rId43"/>
    <hyperlink ref="F192" r:id="rId44"/>
    <hyperlink ref="F194" r:id="rId45"/>
    <hyperlink ref="F196" r:id="rId46"/>
    <hyperlink ref="F198" r:id="rId47"/>
    <hyperlink ref="F200" r:id="rId48"/>
    <hyperlink ref="F202" r:id="rId49"/>
    <hyperlink ref="F204" r:id="rId50"/>
    <hyperlink ref="F206" r:id="rId51"/>
    <hyperlink ref="F208" r:id="rId52"/>
    <hyperlink ref="F210" r:id="rId53"/>
    <hyperlink ref="F212" r:id="rId54"/>
    <hyperlink ref="F214" r:id="rId55"/>
    <hyperlink ref="F216" r:id="rId56"/>
    <hyperlink ref="F218" r:id="rId57"/>
    <hyperlink ref="F220" r:id="rId58"/>
    <hyperlink ref="F222" r:id="rId59"/>
    <hyperlink ref="F224" r:id="rId60"/>
    <hyperlink ref="F226" r:id="rId61"/>
    <hyperlink ref="F228" r:id="rId62"/>
    <hyperlink ref="F230" r:id="rId63"/>
    <hyperlink ref="F232" r:id="rId64"/>
    <hyperlink ref="F234" r:id="rId65"/>
    <hyperlink ref="F236" r:id="rId66"/>
    <hyperlink ref="F239" r:id="rId67"/>
    <hyperlink ref="F242" r:id="rId68"/>
    <hyperlink ref="F244" r:id="rId69"/>
    <hyperlink ref="F246" r:id="rId70"/>
    <hyperlink ref="F248" r:id="rId71"/>
    <hyperlink ref="F252" r:id="rId72"/>
    <hyperlink ref="F254" r:id="rId73"/>
    <hyperlink ref="F256" r:id="rId74"/>
    <hyperlink ref="F258" r:id="rId75"/>
    <hyperlink ref="F260" r:id="rId76"/>
    <hyperlink ref="F262" r:id="rId77"/>
    <hyperlink ref="F264" r:id="rId78"/>
    <hyperlink ref="F266" r:id="rId79"/>
    <hyperlink ref="F268" r:id="rId80"/>
    <hyperlink ref="F270" r:id="rId81"/>
    <hyperlink ref="F272" r:id="rId82"/>
    <hyperlink ref="F274" r:id="rId83"/>
    <hyperlink ref="F276" r:id="rId84"/>
    <hyperlink ref="F278" r:id="rId85"/>
    <hyperlink ref="F281" r:id="rId86"/>
    <hyperlink ref="F283" r:id="rId87"/>
    <hyperlink ref="F285" r:id="rId88"/>
    <hyperlink ref="F287" r:id="rId89"/>
    <hyperlink ref="F289" r:id="rId90"/>
    <hyperlink ref="F291" r:id="rId91"/>
    <hyperlink ref="F293" r:id="rId92"/>
    <hyperlink ref="F295" r:id="rId93"/>
    <hyperlink ref="F297" r:id="rId94"/>
    <hyperlink ref="F299" r:id="rId95"/>
    <hyperlink ref="F301" r:id="rId96"/>
    <hyperlink ref="F303" r:id="rId97"/>
    <hyperlink ref="F305" r:id="rId98"/>
    <hyperlink ref="F307" r:id="rId99"/>
    <hyperlink ref="F309" r:id="rId100"/>
    <hyperlink ref="F311" r:id="rId101"/>
    <hyperlink ref="F313" r:id="rId102"/>
    <hyperlink ref="F316" r:id="rId103"/>
    <hyperlink ref="F318" r:id="rId104"/>
    <hyperlink ref="F320" r:id="rId105"/>
    <hyperlink ref="F322" r:id="rId106"/>
    <hyperlink ref="F324" r:id="rId107"/>
    <hyperlink ref="F327" r:id="rId108"/>
    <hyperlink ref="F329" r:id="rId109"/>
    <hyperlink ref="F331" r:id="rId110"/>
    <hyperlink ref="F334" r:id="rId111"/>
    <hyperlink ref="F336" r:id="rId112"/>
    <hyperlink ref="F338" r:id="rId11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91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88</v>
      </c>
    </row>
    <row r="4" spans="1:46" s="1" customFormat="1" ht="24.95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3" t="str">
        <f>'Rekapitulace stavby'!K6</f>
        <v>Oprava sociálního zařízení vč, rozvodů v ZŠ Provaznická 64, O-Hrabůvka</v>
      </c>
      <c r="F7" s="374"/>
      <c r="G7" s="374"/>
      <c r="H7" s="374"/>
      <c r="L7" s="21"/>
    </row>
    <row r="8" spans="1:46" s="2" customFormat="1" ht="12" customHeight="1">
      <c r="A8" s="36"/>
      <c r="B8" s="41"/>
      <c r="C8" s="36"/>
      <c r="D8" s="106" t="s">
        <v>207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67" t="s">
        <v>836</v>
      </c>
      <c r="F9" s="368"/>
      <c r="G9" s="368"/>
      <c r="H9" s="368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6" t="s">
        <v>18</v>
      </c>
      <c r="E11" s="36"/>
      <c r="F11" s="108" t="s">
        <v>32</v>
      </c>
      <c r="G11" s="36"/>
      <c r="H11" s="36"/>
      <c r="I11" s="106" t="s">
        <v>20</v>
      </c>
      <c r="J11" s="108" t="s">
        <v>32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6" t="s">
        <v>22</v>
      </c>
      <c r="E12" s="36"/>
      <c r="F12" s="108" t="s">
        <v>23</v>
      </c>
      <c r="G12" s="36"/>
      <c r="H12" s="36"/>
      <c r="I12" s="106" t="s">
        <v>24</v>
      </c>
      <c r="J12" s="109" t="str">
        <f>'Rekapitulace stavby'!AN8</f>
        <v>25. 1. 2022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6" t="s">
        <v>30</v>
      </c>
      <c r="E14" s="36"/>
      <c r="F14" s="36"/>
      <c r="G14" s="36"/>
      <c r="H14" s="36"/>
      <c r="I14" s="106" t="s">
        <v>31</v>
      </c>
      <c r="J14" s="108" t="str">
        <f>IF('Rekapitulace stavby'!AN10="","",'Rekapitulace stavby'!AN10)</f>
        <v/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8" t="str">
        <f>IF('Rekapitulace stavby'!E11="","",'Rekapitulace stavby'!E11)</f>
        <v xml:space="preserve"> </v>
      </c>
      <c r="F15" s="36"/>
      <c r="G15" s="36"/>
      <c r="H15" s="36"/>
      <c r="I15" s="106" t="s">
        <v>34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31</v>
      </c>
      <c r="J17" s="31" t="str">
        <f>'Rekapitulace stavby'!AN13</f>
        <v>Vyplň údaj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69" t="str">
        <f>'Rekapitulace stavby'!E14</f>
        <v>Vyplň údaj</v>
      </c>
      <c r="F18" s="370"/>
      <c r="G18" s="370"/>
      <c r="H18" s="370"/>
      <c r="I18" s="106" t="s">
        <v>34</v>
      </c>
      <c r="J18" s="31" t="str">
        <f>'Rekapitulace stavby'!AN14</f>
        <v>Vyplň údaj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6" t="s">
        <v>37</v>
      </c>
      <c r="E20" s="36"/>
      <c r="F20" s="36"/>
      <c r="G20" s="36"/>
      <c r="H20" s="36"/>
      <c r="I20" s="106" t="s">
        <v>31</v>
      </c>
      <c r="J20" s="108" t="s">
        <v>32</v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8" t="s">
        <v>38</v>
      </c>
      <c r="F21" s="36"/>
      <c r="G21" s="36"/>
      <c r="H21" s="36"/>
      <c r="I21" s="106" t="s">
        <v>34</v>
      </c>
      <c r="J21" s="108" t="s">
        <v>32</v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6" t="s">
        <v>40</v>
      </c>
      <c r="E23" s="36"/>
      <c r="F23" s="36"/>
      <c r="G23" s="36"/>
      <c r="H23" s="36"/>
      <c r="I23" s="106" t="s">
        <v>31</v>
      </c>
      <c r="J23" s="108" t="s">
        <v>41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8" t="s">
        <v>42</v>
      </c>
      <c r="F24" s="36"/>
      <c r="G24" s="36"/>
      <c r="H24" s="36"/>
      <c r="I24" s="106" t="s">
        <v>34</v>
      </c>
      <c r="J24" s="108" t="s">
        <v>32</v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6" t="s">
        <v>43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71" t="s">
        <v>32</v>
      </c>
      <c r="F27" s="371"/>
      <c r="G27" s="371"/>
      <c r="H27" s="37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45</v>
      </c>
      <c r="E30" s="36"/>
      <c r="F30" s="36"/>
      <c r="G30" s="36"/>
      <c r="H30" s="36"/>
      <c r="I30" s="36"/>
      <c r="J30" s="117">
        <f>ROUND(J94, 2)</f>
        <v>0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47</v>
      </c>
      <c r="G32" s="36"/>
      <c r="H32" s="36"/>
      <c r="I32" s="118" t="s">
        <v>46</v>
      </c>
      <c r="J32" s="118" t="s">
        <v>48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49</v>
      </c>
      <c r="E33" s="106" t="s">
        <v>50</v>
      </c>
      <c r="F33" s="120">
        <f>ROUND((SUM(BE94:BE384)),  2)</f>
        <v>0</v>
      </c>
      <c r="G33" s="36"/>
      <c r="H33" s="36"/>
      <c r="I33" s="121">
        <v>0.21</v>
      </c>
      <c r="J33" s="120">
        <f>ROUND(((SUM(BE94:BE384))*I33),  2)</f>
        <v>0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6" t="s">
        <v>51</v>
      </c>
      <c r="F34" s="120">
        <f>ROUND((SUM(BF94:BF384)),  2)</f>
        <v>0</v>
      </c>
      <c r="G34" s="36"/>
      <c r="H34" s="36"/>
      <c r="I34" s="121">
        <v>0.15</v>
      </c>
      <c r="J34" s="120">
        <f>ROUND(((SUM(BF94:BF384))*I34),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6" t="s">
        <v>52</v>
      </c>
      <c r="F35" s="120">
        <f>ROUND((SUM(BG94:BG384)),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6" t="s">
        <v>53</v>
      </c>
      <c r="F36" s="120">
        <f>ROUND((SUM(BH94:BH384)),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6" t="s">
        <v>54</v>
      </c>
      <c r="F37" s="120">
        <f>ROUND((SUM(BI94:BI384)),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55</v>
      </c>
      <c r="E39" s="124"/>
      <c r="F39" s="124"/>
      <c r="G39" s="125" t="s">
        <v>56</v>
      </c>
      <c r="H39" s="126" t="s">
        <v>57</v>
      </c>
      <c r="I39" s="124"/>
      <c r="J39" s="127">
        <f>SUM(J30:J37)</f>
        <v>0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99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5" t="str">
        <f>E7</f>
        <v>Oprava sociálního zařízení vč, rozvodů v ZŠ Provaznická 64, O-Hrabůvka</v>
      </c>
      <c r="F48" s="376"/>
      <c r="G48" s="376"/>
      <c r="H48" s="376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207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27" t="str">
        <f>E9</f>
        <v xml:space="preserve">D.1.1. - Architektonicko-stavební řešení  </v>
      </c>
      <c r="F50" s="372"/>
      <c r="G50" s="372"/>
      <c r="H50" s="372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Ostrava-Hrabůvka</v>
      </c>
      <c r="G52" s="38"/>
      <c r="H52" s="38"/>
      <c r="I52" s="30" t="s">
        <v>24</v>
      </c>
      <c r="J52" s="61" t="str">
        <f>IF(J12="","",J12)</f>
        <v>25. 1. 2022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0" t="s">
        <v>30</v>
      </c>
      <c r="D54" s="38"/>
      <c r="E54" s="38"/>
      <c r="F54" s="28" t="str">
        <f>E15</f>
        <v xml:space="preserve"> </v>
      </c>
      <c r="G54" s="38"/>
      <c r="H54" s="38"/>
      <c r="I54" s="30" t="s">
        <v>37</v>
      </c>
      <c r="J54" s="34" t="str">
        <f>E21</f>
        <v xml:space="preserve">Jorgos Jerakas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35</v>
      </c>
      <c r="D55" s="38"/>
      <c r="E55" s="38"/>
      <c r="F55" s="28" t="str">
        <f>IF(E18="","",E18)</f>
        <v>Vyplň údaj</v>
      </c>
      <c r="G55" s="38"/>
      <c r="H55" s="38"/>
      <c r="I55" s="30" t="s">
        <v>40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100</v>
      </c>
      <c r="D57" s="134"/>
      <c r="E57" s="134"/>
      <c r="F57" s="134"/>
      <c r="G57" s="134"/>
      <c r="H57" s="134"/>
      <c r="I57" s="134"/>
      <c r="J57" s="135" t="s">
        <v>101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77</v>
      </c>
      <c r="D59" s="38"/>
      <c r="E59" s="38"/>
      <c r="F59" s="38"/>
      <c r="G59" s="38"/>
      <c r="H59" s="38"/>
      <c r="I59" s="38"/>
      <c r="J59" s="79">
        <f>J94</f>
        <v>0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102</v>
      </c>
    </row>
    <row r="60" spans="1:47" s="9" customFormat="1" ht="24.95" customHeight="1">
      <c r="B60" s="137"/>
      <c r="C60" s="138"/>
      <c r="D60" s="139" t="s">
        <v>209</v>
      </c>
      <c r="E60" s="140"/>
      <c r="F60" s="140"/>
      <c r="G60" s="140"/>
      <c r="H60" s="140"/>
      <c r="I60" s="140"/>
      <c r="J60" s="141">
        <f>J95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837</v>
      </c>
      <c r="E61" s="146"/>
      <c r="F61" s="146"/>
      <c r="G61" s="146"/>
      <c r="H61" s="146"/>
      <c r="I61" s="146"/>
      <c r="J61" s="147">
        <f>J96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210</v>
      </c>
      <c r="E62" s="146"/>
      <c r="F62" s="146"/>
      <c r="G62" s="146"/>
      <c r="H62" s="146"/>
      <c r="I62" s="146"/>
      <c r="J62" s="147">
        <f>J136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211</v>
      </c>
      <c r="E63" s="146"/>
      <c r="F63" s="146"/>
      <c r="G63" s="146"/>
      <c r="H63" s="146"/>
      <c r="I63" s="146"/>
      <c r="J63" s="147">
        <f>J158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838</v>
      </c>
      <c r="E64" s="146"/>
      <c r="F64" s="146"/>
      <c r="G64" s="146"/>
      <c r="H64" s="146"/>
      <c r="I64" s="146"/>
      <c r="J64" s="147">
        <f>J207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839</v>
      </c>
      <c r="E65" s="146"/>
      <c r="F65" s="146"/>
      <c r="G65" s="146"/>
      <c r="H65" s="146"/>
      <c r="I65" s="146"/>
      <c r="J65" s="147">
        <f>J219</f>
        <v>0</v>
      </c>
      <c r="K65" s="144"/>
      <c r="L65" s="148"/>
    </row>
    <row r="66" spans="1:31" s="9" customFormat="1" ht="24.95" customHeight="1">
      <c r="B66" s="137"/>
      <c r="C66" s="138"/>
      <c r="D66" s="139" t="s">
        <v>212</v>
      </c>
      <c r="E66" s="140"/>
      <c r="F66" s="140"/>
      <c r="G66" s="140"/>
      <c r="H66" s="140"/>
      <c r="I66" s="140"/>
      <c r="J66" s="141">
        <f>J222</f>
        <v>0</v>
      </c>
      <c r="K66" s="138"/>
      <c r="L66" s="142"/>
    </row>
    <row r="67" spans="1:31" s="10" customFormat="1" ht="19.899999999999999" customHeight="1">
      <c r="B67" s="143"/>
      <c r="C67" s="144"/>
      <c r="D67" s="145" t="s">
        <v>840</v>
      </c>
      <c r="E67" s="146"/>
      <c r="F67" s="146"/>
      <c r="G67" s="146"/>
      <c r="H67" s="146"/>
      <c r="I67" s="146"/>
      <c r="J67" s="147">
        <f>J223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841</v>
      </c>
      <c r="E68" s="146"/>
      <c r="F68" s="146"/>
      <c r="G68" s="146"/>
      <c r="H68" s="146"/>
      <c r="I68" s="146"/>
      <c r="J68" s="147">
        <f>J227</f>
        <v>0</v>
      </c>
      <c r="K68" s="144"/>
      <c r="L68" s="148"/>
    </row>
    <row r="69" spans="1:31" s="10" customFormat="1" ht="19.899999999999999" customHeight="1">
      <c r="B69" s="143"/>
      <c r="C69" s="144"/>
      <c r="D69" s="145" t="s">
        <v>842</v>
      </c>
      <c r="E69" s="146"/>
      <c r="F69" s="146"/>
      <c r="G69" s="146"/>
      <c r="H69" s="146"/>
      <c r="I69" s="146"/>
      <c r="J69" s="147">
        <f>J248</f>
        <v>0</v>
      </c>
      <c r="K69" s="144"/>
      <c r="L69" s="148"/>
    </row>
    <row r="70" spans="1:31" s="10" customFormat="1" ht="19.899999999999999" customHeight="1">
      <c r="B70" s="143"/>
      <c r="C70" s="144"/>
      <c r="D70" s="145" t="s">
        <v>843</v>
      </c>
      <c r="E70" s="146"/>
      <c r="F70" s="146"/>
      <c r="G70" s="146"/>
      <c r="H70" s="146"/>
      <c r="I70" s="146"/>
      <c r="J70" s="147">
        <f>J281</f>
        <v>0</v>
      </c>
      <c r="K70" s="144"/>
      <c r="L70" s="148"/>
    </row>
    <row r="71" spans="1:31" s="10" customFormat="1" ht="19.899999999999999" customHeight="1">
      <c r="B71" s="143"/>
      <c r="C71" s="144"/>
      <c r="D71" s="145" t="s">
        <v>844</v>
      </c>
      <c r="E71" s="146"/>
      <c r="F71" s="146"/>
      <c r="G71" s="146"/>
      <c r="H71" s="146"/>
      <c r="I71" s="146"/>
      <c r="J71" s="147">
        <f>J324</f>
        <v>0</v>
      </c>
      <c r="K71" s="144"/>
      <c r="L71" s="148"/>
    </row>
    <row r="72" spans="1:31" s="10" customFormat="1" ht="19.899999999999999" customHeight="1">
      <c r="B72" s="143"/>
      <c r="C72" s="144"/>
      <c r="D72" s="145" t="s">
        <v>845</v>
      </c>
      <c r="E72" s="146"/>
      <c r="F72" s="146"/>
      <c r="G72" s="146"/>
      <c r="H72" s="146"/>
      <c r="I72" s="146"/>
      <c r="J72" s="147">
        <f>J338</f>
        <v>0</v>
      </c>
      <c r="K72" s="144"/>
      <c r="L72" s="148"/>
    </row>
    <row r="73" spans="1:31" s="10" customFormat="1" ht="19.899999999999999" customHeight="1">
      <c r="B73" s="143"/>
      <c r="C73" s="144"/>
      <c r="D73" s="145" t="s">
        <v>846</v>
      </c>
      <c r="E73" s="146"/>
      <c r="F73" s="146"/>
      <c r="G73" s="146"/>
      <c r="H73" s="146"/>
      <c r="I73" s="146"/>
      <c r="J73" s="147">
        <f>J374</f>
        <v>0</v>
      </c>
      <c r="K73" s="144"/>
      <c r="L73" s="148"/>
    </row>
    <row r="74" spans="1:31" s="9" customFormat="1" ht="24.95" customHeight="1">
      <c r="B74" s="137"/>
      <c r="C74" s="138"/>
      <c r="D74" s="139" t="s">
        <v>219</v>
      </c>
      <c r="E74" s="140"/>
      <c r="F74" s="140"/>
      <c r="G74" s="140"/>
      <c r="H74" s="140"/>
      <c r="I74" s="140"/>
      <c r="J74" s="141">
        <f>J381</f>
        <v>0</v>
      </c>
      <c r="K74" s="138"/>
      <c r="L74" s="142"/>
    </row>
    <row r="75" spans="1:31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31" s="2" customFormat="1" ht="6.95" customHeight="1">
      <c r="A80" s="36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107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24.95" customHeight="1">
      <c r="A81" s="36"/>
      <c r="B81" s="37"/>
      <c r="C81" s="24" t="s">
        <v>109</v>
      </c>
      <c r="D81" s="38"/>
      <c r="E81" s="38"/>
      <c r="F81" s="38"/>
      <c r="G81" s="38"/>
      <c r="H81" s="38"/>
      <c r="I81" s="38"/>
      <c r="J81" s="38"/>
      <c r="K81" s="38"/>
      <c r="L81" s="107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7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2" customHeight="1">
      <c r="A83" s="36"/>
      <c r="B83" s="37"/>
      <c r="C83" s="30" t="s">
        <v>16</v>
      </c>
      <c r="D83" s="38"/>
      <c r="E83" s="38"/>
      <c r="F83" s="38"/>
      <c r="G83" s="38"/>
      <c r="H83" s="38"/>
      <c r="I83" s="38"/>
      <c r="J83" s="38"/>
      <c r="K83" s="38"/>
      <c r="L83" s="107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6.5" customHeight="1">
      <c r="A84" s="36"/>
      <c r="B84" s="37"/>
      <c r="C84" s="38"/>
      <c r="D84" s="38"/>
      <c r="E84" s="375" t="str">
        <f>E7</f>
        <v>Oprava sociálního zařízení vč, rozvodů v ZŠ Provaznická 64, O-Hrabůvka</v>
      </c>
      <c r="F84" s="376"/>
      <c r="G84" s="376"/>
      <c r="H84" s="376"/>
      <c r="I84" s="38"/>
      <c r="J84" s="38"/>
      <c r="K84" s="38"/>
      <c r="L84" s="107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0" t="s">
        <v>207</v>
      </c>
      <c r="D85" s="38"/>
      <c r="E85" s="38"/>
      <c r="F85" s="38"/>
      <c r="G85" s="38"/>
      <c r="H85" s="38"/>
      <c r="I85" s="38"/>
      <c r="J85" s="38"/>
      <c r="K85" s="38"/>
      <c r="L85" s="107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27" t="str">
        <f>E9</f>
        <v xml:space="preserve">D.1.1. - Architektonicko-stavební řešení  </v>
      </c>
      <c r="F86" s="372"/>
      <c r="G86" s="372"/>
      <c r="H86" s="372"/>
      <c r="I86" s="38"/>
      <c r="J86" s="38"/>
      <c r="K86" s="38"/>
      <c r="L86" s="107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7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0" t="s">
        <v>22</v>
      </c>
      <c r="D88" s="38"/>
      <c r="E88" s="38"/>
      <c r="F88" s="28" t="str">
        <f>F12</f>
        <v>Ostrava-Hrabůvka</v>
      </c>
      <c r="G88" s="38"/>
      <c r="H88" s="38"/>
      <c r="I88" s="30" t="s">
        <v>24</v>
      </c>
      <c r="J88" s="61" t="str">
        <f>IF(J12="","",J12)</f>
        <v>25. 1. 2022</v>
      </c>
      <c r="K88" s="38"/>
      <c r="L88" s="107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07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0" t="s">
        <v>30</v>
      </c>
      <c r="D90" s="38"/>
      <c r="E90" s="38"/>
      <c r="F90" s="28" t="str">
        <f>E15</f>
        <v xml:space="preserve"> </v>
      </c>
      <c r="G90" s="38"/>
      <c r="H90" s="38"/>
      <c r="I90" s="30" t="s">
        <v>37</v>
      </c>
      <c r="J90" s="34" t="str">
        <f>E21</f>
        <v xml:space="preserve">Jorgos Jerakas </v>
      </c>
      <c r="K90" s="38"/>
      <c r="L90" s="107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0" t="s">
        <v>35</v>
      </c>
      <c r="D91" s="38"/>
      <c r="E91" s="38"/>
      <c r="F91" s="28" t="str">
        <f>IF(E18="","",E18)</f>
        <v>Vyplň údaj</v>
      </c>
      <c r="G91" s="38"/>
      <c r="H91" s="38"/>
      <c r="I91" s="30" t="s">
        <v>40</v>
      </c>
      <c r="J91" s="34" t="str">
        <f>E24</f>
        <v xml:space="preserve">Lenka Jerakasová </v>
      </c>
      <c r="K91" s="38"/>
      <c r="L91" s="107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07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49"/>
      <c r="B93" s="150"/>
      <c r="C93" s="151" t="s">
        <v>110</v>
      </c>
      <c r="D93" s="152" t="s">
        <v>64</v>
      </c>
      <c r="E93" s="152" t="s">
        <v>60</v>
      </c>
      <c r="F93" s="152" t="s">
        <v>61</v>
      </c>
      <c r="G93" s="152" t="s">
        <v>111</v>
      </c>
      <c r="H93" s="152" t="s">
        <v>112</v>
      </c>
      <c r="I93" s="152" t="s">
        <v>113</v>
      </c>
      <c r="J93" s="152" t="s">
        <v>101</v>
      </c>
      <c r="K93" s="153" t="s">
        <v>114</v>
      </c>
      <c r="L93" s="154"/>
      <c r="M93" s="70" t="s">
        <v>32</v>
      </c>
      <c r="N93" s="71" t="s">
        <v>49</v>
      </c>
      <c r="O93" s="71" t="s">
        <v>115</v>
      </c>
      <c r="P93" s="71" t="s">
        <v>116</v>
      </c>
      <c r="Q93" s="71" t="s">
        <v>117</v>
      </c>
      <c r="R93" s="71" t="s">
        <v>118</v>
      </c>
      <c r="S93" s="71" t="s">
        <v>119</v>
      </c>
      <c r="T93" s="72" t="s">
        <v>120</v>
      </c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</row>
    <row r="94" spans="1:63" s="2" customFormat="1" ht="22.9" customHeight="1">
      <c r="A94" s="36"/>
      <c r="B94" s="37"/>
      <c r="C94" s="77" t="s">
        <v>121</v>
      </c>
      <c r="D94" s="38"/>
      <c r="E94" s="38"/>
      <c r="F94" s="38"/>
      <c r="G94" s="38"/>
      <c r="H94" s="38"/>
      <c r="I94" s="38"/>
      <c r="J94" s="155">
        <f>BK94</f>
        <v>0</v>
      </c>
      <c r="K94" s="38"/>
      <c r="L94" s="41"/>
      <c r="M94" s="73"/>
      <c r="N94" s="156"/>
      <c r="O94" s="74"/>
      <c r="P94" s="157">
        <f>P95+P222+P381</f>
        <v>0</v>
      </c>
      <c r="Q94" s="74"/>
      <c r="R94" s="157">
        <f>R95+R222+R381</f>
        <v>60.700217189999989</v>
      </c>
      <c r="S94" s="74"/>
      <c r="T94" s="158">
        <f>T95+T222+T381</f>
        <v>71.187515050000002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8" t="s">
        <v>78</v>
      </c>
      <c r="AU94" s="18" t="s">
        <v>102</v>
      </c>
      <c r="BK94" s="159">
        <f>BK95+BK222+BK381</f>
        <v>0</v>
      </c>
    </row>
    <row r="95" spans="1:63" s="12" customFormat="1" ht="25.9" customHeight="1">
      <c r="B95" s="160"/>
      <c r="C95" s="161"/>
      <c r="D95" s="162" t="s">
        <v>78</v>
      </c>
      <c r="E95" s="163" t="s">
        <v>220</v>
      </c>
      <c r="F95" s="163" t="s">
        <v>221</v>
      </c>
      <c r="G95" s="161"/>
      <c r="H95" s="161"/>
      <c r="I95" s="164"/>
      <c r="J95" s="165">
        <f>BK95</f>
        <v>0</v>
      </c>
      <c r="K95" s="161"/>
      <c r="L95" s="166"/>
      <c r="M95" s="167"/>
      <c r="N95" s="168"/>
      <c r="O95" s="168"/>
      <c r="P95" s="169">
        <f>P96+P136+P158+P207+P219</f>
        <v>0</v>
      </c>
      <c r="Q95" s="168"/>
      <c r="R95" s="169">
        <f>R96+R136+R158+R207+R219</f>
        <v>36.09731081999999</v>
      </c>
      <c r="S95" s="168"/>
      <c r="T95" s="170">
        <f>T96+T136+T158+T207+T219</f>
        <v>49.667696000000007</v>
      </c>
      <c r="AR95" s="171" t="s">
        <v>21</v>
      </c>
      <c r="AT95" s="172" t="s">
        <v>78</v>
      </c>
      <c r="AU95" s="172" t="s">
        <v>79</v>
      </c>
      <c r="AY95" s="171" t="s">
        <v>125</v>
      </c>
      <c r="BK95" s="173">
        <f>BK96+BK136+BK158+BK207+BK219</f>
        <v>0</v>
      </c>
    </row>
    <row r="96" spans="1:63" s="12" customFormat="1" ht="22.9" customHeight="1">
      <c r="B96" s="160"/>
      <c r="C96" s="161"/>
      <c r="D96" s="162" t="s">
        <v>78</v>
      </c>
      <c r="E96" s="174" t="s">
        <v>145</v>
      </c>
      <c r="F96" s="174" t="s">
        <v>847</v>
      </c>
      <c r="G96" s="161"/>
      <c r="H96" s="161"/>
      <c r="I96" s="164"/>
      <c r="J96" s="175">
        <f>BK96</f>
        <v>0</v>
      </c>
      <c r="K96" s="161"/>
      <c r="L96" s="166"/>
      <c r="M96" s="167"/>
      <c r="N96" s="168"/>
      <c r="O96" s="168"/>
      <c r="P96" s="169">
        <f>SUM(P97:P135)</f>
        <v>0</v>
      </c>
      <c r="Q96" s="168"/>
      <c r="R96" s="169">
        <f>SUM(R97:R135)</f>
        <v>18.767430619999999</v>
      </c>
      <c r="S96" s="168"/>
      <c r="T96" s="170">
        <f>SUM(T97:T135)</f>
        <v>0</v>
      </c>
      <c r="AR96" s="171" t="s">
        <v>21</v>
      </c>
      <c r="AT96" s="172" t="s">
        <v>78</v>
      </c>
      <c r="AU96" s="172" t="s">
        <v>21</v>
      </c>
      <c r="AY96" s="171" t="s">
        <v>125</v>
      </c>
      <c r="BK96" s="173">
        <f>SUM(BK97:BK135)</f>
        <v>0</v>
      </c>
    </row>
    <row r="97" spans="1:65" s="2" customFormat="1" ht="24.2" customHeight="1">
      <c r="A97" s="36"/>
      <c r="B97" s="37"/>
      <c r="C97" s="176" t="s">
        <v>21</v>
      </c>
      <c r="D97" s="176" t="s">
        <v>128</v>
      </c>
      <c r="E97" s="177" t="s">
        <v>848</v>
      </c>
      <c r="F97" s="178" t="s">
        <v>849</v>
      </c>
      <c r="G97" s="179" t="s">
        <v>278</v>
      </c>
      <c r="H97" s="180">
        <v>0.16600000000000001</v>
      </c>
      <c r="I97" s="181"/>
      <c r="J97" s="182">
        <f>ROUND(I97*H97,2)</f>
        <v>0</v>
      </c>
      <c r="K97" s="178" t="s">
        <v>132</v>
      </c>
      <c r="L97" s="41"/>
      <c r="M97" s="183" t="s">
        <v>32</v>
      </c>
      <c r="N97" s="184" t="s">
        <v>50</v>
      </c>
      <c r="O97" s="66"/>
      <c r="P97" s="185">
        <f>O97*H97</f>
        <v>0</v>
      </c>
      <c r="Q97" s="185">
        <v>1.7090000000000001E-2</v>
      </c>
      <c r="R97" s="185">
        <f>Q97*H97</f>
        <v>2.8369400000000005E-3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823</v>
      </c>
      <c r="AT97" s="187" t="s">
        <v>128</v>
      </c>
      <c r="AU97" s="187" t="s">
        <v>88</v>
      </c>
      <c r="AY97" s="18" t="s">
        <v>125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8" t="s">
        <v>21</v>
      </c>
      <c r="BK97" s="188">
        <f>ROUND(I97*H97,2)</f>
        <v>0</v>
      </c>
      <c r="BL97" s="18" t="s">
        <v>823</v>
      </c>
      <c r="BM97" s="187" t="s">
        <v>850</v>
      </c>
    </row>
    <row r="98" spans="1:65" s="2" customFormat="1" ht="11.25">
      <c r="A98" s="36"/>
      <c r="B98" s="37"/>
      <c r="C98" s="38"/>
      <c r="D98" s="189" t="s">
        <v>135</v>
      </c>
      <c r="E98" s="38"/>
      <c r="F98" s="190" t="s">
        <v>851</v>
      </c>
      <c r="G98" s="38"/>
      <c r="H98" s="38"/>
      <c r="I98" s="191"/>
      <c r="J98" s="38"/>
      <c r="K98" s="38"/>
      <c r="L98" s="41"/>
      <c r="M98" s="192"/>
      <c r="N98" s="193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8" t="s">
        <v>135</v>
      </c>
      <c r="AU98" s="18" t="s">
        <v>88</v>
      </c>
    </row>
    <row r="99" spans="1:65" s="2" customFormat="1" ht="16.5" customHeight="1">
      <c r="A99" s="36"/>
      <c r="B99" s="37"/>
      <c r="C99" s="223" t="s">
        <v>88</v>
      </c>
      <c r="D99" s="223" t="s">
        <v>259</v>
      </c>
      <c r="E99" s="224" t="s">
        <v>852</v>
      </c>
      <c r="F99" s="225" t="s">
        <v>853</v>
      </c>
      <c r="G99" s="226" t="s">
        <v>278</v>
      </c>
      <c r="H99" s="227">
        <v>0.16600000000000001</v>
      </c>
      <c r="I99" s="228"/>
      <c r="J99" s="229">
        <f>ROUND(I99*H99,2)</f>
        <v>0</v>
      </c>
      <c r="K99" s="225" t="s">
        <v>132</v>
      </c>
      <c r="L99" s="230"/>
      <c r="M99" s="231" t="s">
        <v>32</v>
      </c>
      <c r="N99" s="232" t="s">
        <v>50</v>
      </c>
      <c r="O99" s="66"/>
      <c r="P99" s="185">
        <f>O99*H99</f>
        <v>0</v>
      </c>
      <c r="Q99" s="185">
        <v>1</v>
      </c>
      <c r="R99" s="185">
        <f>Q99*H99</f>
        <v>0.16600000000000001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823</v>
      </c>
      <c r="AT99" s="187" t="s">
        <v>259</v>
      </c>
      <c r="AU99" s="187" t="s">
        <v>88</v>
      </c>
      <c r="AY99" s="18" t="s">
        <v>125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8" t="s">
        <v>21</v>
      </c>
      <c r="BK99" s="188">
        <f>ROUND(I99*H99,2)</f>
        <v>0</v>
      </c>
      <c r="BL99" s="18" t="s">
        <v>823</v>
      </c>
      <c r="BM99" s="187" t="s">
        <v>854</v>
      </c>
    </row>
    <row r="100" spans="1:65" s="2" customFormat="1" ht="16.5" customHeight="1">
      <c r="A100" s="36"/>
      <c r="B100" s="37"/>
      <c r="C100" s="176" t="s">
        <v>145</v>
      </c>
      <c r="D100" s="176" t="s">
        <v>128</v>
      </c>
      <c r="E100" s="177" t="s">
        <v>855</v>
      </c>
      <c r="F100" s="178" t="s">
        <v>856</v>
      </c>
      <c r="G100" s="179" t="s">
        <v>225</v>
      </c>
      <c r="H100" s="180">
        <v>15</v>
      </c>
      <c r="I100" s="181"/>
      <c r="J100" s="182">
        <f>ROUND(I100*H100,2)</f>
        <v>0</v>
      </c>
      <c r="K100" s="178" t="s">
        <v>141</v>
      </c>
      <c r="L100" s="41"/>
      <c r="M100" s="183" t="s">
        <v>32</v>
      </c>
      <c r="N100" s="184" t="s">
        <v>50</v>
      </c>
      <c r="O100" s="66"/>
      <c r="P100" s="185">
        <f>O100*H100</f>
        <v>0</v>
      </c>
      <c r="Q100" s="185">
        <v>0.14699999999999999</v>
      </c>
      <c r="R100" s="185">
        <f>Q100*H100</f>
        <v>2.2050000000000001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150</v>
      </c>
      <c r="AT100" s="187" t="s">
        <v>128</v>
      </c>
      <c r="AU100" s="187" t="s">
        <v>88</v>
      </c>
      <c r="AY100" s="18" t="s">
        <v>125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8" t="s">
        <v>21</v>
      </c>
      <c r="BK100" s="188">
        <f>ROUND(I100*H100,2)</f>
        <v>0</v>
      </c>
      <c r="BL100" s="18" t="s">
        <v>150</v>
      </c>
      <c r="BM100" s="187" t="s">
        <v>857</v>
      </c>
    </row>
    <row r="101" spans="1:65" s="13" customFormat="1" ht="11.25">
      <c r="B101" s="200"/>
      <c r="C101" s="201"/>
      <c r="D101" s="202" t="s">
        <v>228</v>
      </c>
      <c r="E101" s="203" t="s">
        <v>32</v>
      </c>
      <c r="F101" s="204" t="s">
        <v>858</v>
      </c>
      <c r="G101" s="201"/>
      <c r="H101" s="205">
        <v>15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228</v>
      </c>
      <c r="AU101" s="211" t="s">
        <v>88</v>
      </c>
      <c r="AV101" s="13" t="s">
        <v>88</v>
      </c>
      <c r="AW101" s="13" t="s">
        <v>39</v>
      </c>
      <c r="AX101" s="13" t="s">
        <v>79</v>
      </c>
      <c r="AY101" s="211" t="s">
        <v>125</v>
      </c>
    </row>
    <row r="102" spans="1:65" s="14" customFormat="1" ht="11.25">
      <c r="B102" s="212"/>
      <c r="C102" s="213"/>
      <c r="D102" s="202" t="s">
        <v>228</v>
      </c>
      <c r="E102" s="214" t="s">
        <v>32</v>
      </c>
      <c r="F102" s="215" t="s">
        <v>230</v>
      </c>
      <c r="G102" s="213"/>
      <c r="H102" s="216">
        <v>15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AT102" s="222" t="s">
        <v>228</v>
      </c>
      <c r="AU102" s="222" t="s">
        <v>88</v>
      </c>
      <c r="AV102" s="14" t="s">
        <v>150</v>
      </c>
      <c r="AW102" s="14" t="s">
        <v>39</v>
      </c>
      <c r="AX102" s="14" t="s">
        <v>21</v>
      </c>
      <c r="AY102" s="222" t="s">
        <v>125</v>
      </c>
    </row>
    <row r="103" spans="1:65" s="2" customFormat="1" ht="24.2" customHeight="1">
      <c r="A103" s="36"/>
      <c r="B103" s="37"/>
      <c r="C103" s="176" t="s">
        <v>150</v>
      </c>
      <c r="D103" s="176" t="s">
        <v>128</v>
      </c>
      <c r="E103" s="177" t="s">
        <v>859</v>
      </c>
      <c r="F103" s="178" t="s">
        <v>860</v>
      </c>
      <c r="G103" s="179" t="s">
        <v>225</v>
      </c>
      <c r="H103" s="180">
        <v>45.844999999999999</v>
      </c>
      <c r="I103" s="181"/>
      <c r="J103" s="182">
        <f>ROUND(I103*H103,2)</f>
        <v>0</v>
      </c>
      <c r="K103" s="178" t="s">
        <v>132</v>
      </c>
      <c r="L103" s="41"/>
      <c r="M103" s="183" t="s">
        <v>32</v>
      </c>
      <c r="N103" s="184" t="s">
        <v>50</v>
      </c>
      <c r="O103" s="66"/>
      <c r="P103" s="185">
        <f>O103*H103</f>
        <v>0</v>
      </c>
      <c r="Q103" s="185">
        <v>5.8970000000000002E-2</v>
      </c>
      <c r="R103" s="185">
        <f>Q103*H103</f>
        <v>2.7034796499999998</v>
      </c>
      <c r="S103" s="185">
        <v>0</v>
      </c>
      <c r="T103" s="18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150</v>
      </c>
      <c r="AT103" s="187" t="s">
        <v>128</v>
      </c>
      <c r="AU103" s="187" t="s">
        <v>88</v>
      </c>
      <c r="AY103" s="18" t="s">
        <v>125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21</v>
      </c>
      <c r="BK103" s="188">
        <f>ROUND(I103*H103,2)</f>
        <v>0</v>
      </c>
      <c r="BL103" s="18" t="s">
        <v>150</v>
      </c>
      <c r="BM103" s="187" t="s">
        <v>861</v>
      </c>
    </row>
    <row r="104" spans="1:65" s="2" customFormat="1" ht="11.25">
      <c r="A104" s="36"/>
      <c r="B104" s="37"/>
      <c r="C104" s="38"/>
      <c r="D104" s="189" t="s">
        <v>135</v>
      </c>
      <c r="E104" s="38"/>
      <c r="F104" s="190" t="s">
        <v>862</v>
      </c>
      <c r="G104" s="38"/>
      <c r="H104" s="38"/>
      <c r="I104" s="191"/>
      <c r="J104" s="38"/>
      <c r="K104" s="38"/>
      <c r="L104" s="41"/>
      <c r="M104" s="192"/>
      <c r="N104" s="193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8" t="s">
        <v>135</v>
      </c>
      <c r="AU104" s="18" t="s">
        <v>88</v>
      </c>
    </row>
    <row r="105" spans="1:65" s="15" customFormat="1" ht="11.25">
      <c r="B105" s="236"/>
      <c r="C105" s="237"/>
      <c r="D105" s="202" t="s">
        <v>228</v>
      </c>
      <c r="E105" s="238" t="s">
        <v>32</v>
      </c>
      <c r="F105" s="239" t="s">
        <v>863</v>
      </c>
      <c r="G105" s="237"/>
      <c r="H105" s="238" t="s">
        <v>32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228</v>
      </c>
      <c r="AU105" s="245" t="s">
        <v>88</v>
      </c>
      <c r="AV105" s="15" t="s">
        <v>21</v>
      </c>
      <c r="AW105" s="15" t="s">
        <v>39</v>
      </c>
      <c r="AX105" s="15" t="s">
        <v>79</v>
      </c>
      <c r="AY105" s="245" t="s">
        <v>125</v>
      </c>
    </row>
    <row r="106" spans="1:65" s="13" customFormat="1" ht="11.25">
      <c r="B106" s="200"/>
      <c r="C106" s="201"/>
      <c r="D106" s="202" t="s">
        <v>228</v>
      </c>
      <c r="E106" s="203" t="s">
        <v>32</v>
      </c>
      <c r="F106" s="204" t="s">
        <v>864</v>
      </c>
      <c r="G106" s="201"/>
      <c r="H106" s="205">
        <v>15.845000000000001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228</v>
      </c>
      <c r="AU106" s="211" t="s">
        <v>88</v>
      </c>
      <c r="AV106" s="13" t="s">
        <v>88</v>
      </c>
      <c r="AW106" s="13" t="s">
        <v>39</v>
      </c>
      <c r="AX106" s="13" t="s">
        <v>79</v>
      </c>
      <c r="AY106" s="211" t="s">
        <v>125</v>
      </c>
    </row>
    <row r="107" spans="1:65" s="15" customFormat="1" ht="11.25">
      <c r="B107" s="236"/>
      <c r="C107" s="237"/>
      <c r="D107" s="202" t="s">
        <v>228</v>
      </c>
      <c r="E107" s="238" t="s">
        <v>32</v>
      </c>
      <c r="F107" s="239" t="s">
        <v>865</v>
      </c>
      <c r="G107" s="237"/>
      <c r="H107" s="238" t="s">
        <v>32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AT107" s="245" t="s">
        <v>228</v>
      </c>
      <c r="AU107" s="245" t="s">
        <v>88</v>
      </c>
      <c r="AV107" s="15" t="s">
        <v>21</v>
      </c>
      <c r="AW107" s="15" t="s">
        <v>39</v>
      </c>
      <c r="AX107" s="15" t="s">
        <v>79</v>
      </c>
      <c r="AY107" s="245" t="s">
        <v>125</v>
      </c>
    </row>
    <row r="108" spans="1:65" s="13" customFormat="1" ht="11.25">
      <c r="B108" s="200"/>
      <c r="C108" s="201"/>
      <c r="D108" s="202" t="s">
        <v>228</v>
      </c>
      <c r="E108" s="203" t="s">
        <v>32</v>
      </c>
      <c r="F108" s="204" t="s">
        <v>866</v>
      </c>
      <c r="G108" s="201"/>
      <c r="H108" s="205">
        <v>10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228</v>
      </c>
      <c r="AU108" s="211" t="s">
        <v>88</v>
      </c>
      <c r="AV108" s="13" t="s">
        <v>88</v>
      </c>
      <c r="AW108" s="13" t="s">
        <v>39</v>
      </c>
      <c r="AX108" s="13" t="s">
        <v>79</v>
      </c>
      <c r="AY108" s="211" t="s">
        <v>125</v>
      </c>
    </row>
    <row r="109" spans="1:65" s="15" customFormat="1" ht="11.25">
      <c r="B109" s="236"/>
      <c r="C109" s="237"/>
      <c r="D109" s="202" t="s">
        <v>228</v>
      </c>
      <c r="E109" s="238" t="s">
        <v>32</v>
      </c>
      <c r="F109" s="239" t="s">
        <v>867</v>
      </c>
      <c r="G109" s="237"/>
      <c r="H109" s="238" t="s">
        <v>32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AT109" s="245" t="s">
        <v>228</v>
      </c>
      <c r="AU109" s="245" t="s">
        <v>88</v>
      </c>
      <c r="AV109" s="15" t="s">
        <v>21</v>
      </c>
      <c r="AW109" s="15" t="s">
        <v>39</v>
      </c>
      <c r="AX109" s="15" t="s">
        <v>79</v>
      </c>
      <c r="AY109" s="245" t="s">
        <v>125</v>
      </c>
    </row>
    <row r="110" spans="1:65" s="13" customFormat="1" ht="11.25">
      <c r="B110" s="200"/>
      <c r="C110" s="201"/>
      <c r="D110" s="202" t="s">
        <v>228</v>
      </c>
      <c r="E110" s="203" t="s">
        <v>32</v>
      </c>
      <c r="F110" s="204" t="s">
        <v>866</v>
      </c>
      <c r="G110" s="201"/>
      <c r="H110" s="205">
        <v>10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228</v>
      </c>
      <c r="AU110" s="211" t="s">
        <v>88</v>
      </c>
      <c r="AV110" s="13" t="s">
        <v>88</v>
      </c>
      <c r="AW110" s="13" t="s">
        <v>39</v>
      </c>
      <c r="AX110" s="13" t="s">
        <v>79</v>
      </c>
      <c r="AY110" s="211" t="s">
        <v>125</v>
      </c>
    </row>
    <row r="111" spans="1:65" s="15" customFormat="1" ht="11.25">
      <c r="B111" s="236"/>
      <c r="C111" s="237"/>
      <c r="D111" s="202" t="s">
        <v>228</v>
      </c>
      <c r="E111" s="238" t="s">
        <v>32</v>
      </c>
      <c r="F111" s="239" t="s">
        <v>868</v>
      </c>
      <c r="G111" s="237"/>
      <c r="H111" s="238" t="s">
        <v>32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AT111" s="245" t="s">
        <v>228</v>
      </c>
      <c r="AU111" s="245" t="s">
        <v>88</v>
      </c>
      <c r="AV111" s="15" t="s">
        <v>21</v>
      </c>
      <c r="AW111" s="15" t="s">
        <v>39</v>
      </c>
      <c r="AX111" s="15" t="s">
        <v>79</v>
      </c>
      <c r="AY111" s="245" t="s">
        <v>125</v>
      </c>
    </row>
    <row r="112" spans="1:65" s="13" customFormat="1" ht="11.25">
      <c r="B112" s="200"/>
      <c r="C112" s="201"/>
      <c r="D112" s="202" t="s">
        <v>228</v>
      </c>
      <c r="E112" s="203" t="s">
        <v>32</v>
      </c>
      <c r="F112" s="204" t="s">
        <v>179</v>
      </c>
      <c r="G112" s="201"/>
      <c r="H112" s="205">
        <v>10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228</v>
      </c>
      <c r="AU112" s="211" t="s">
        <v>88</v>
      </c>
      <c r="AV112" s="13" t="s">
        <v>88</v>
      </c>
      <c r="AW112" s="13" t="s">
        <v>39</v>
      </c>
      <c r="AX112" s="13" t="s">
        <v>79</v>
      </c>
      <c r="AY112" s="211" t="s">
        <v>125</v>
      </c>
    </row>
    <row r="113" spans="1:65" s="14" customFormat="1" ht="11.25">
      <c r="B113" s="212"/>
      <c r="C113" s="213"/>
      <c r="D113" s="202" t="s">
        <v>228</v>
      </c>
      <c r="E113" s="214" t="s">
        <v>32</v>
      </c>
      <c r="F113" s="215" t="s">
        <v>230</v>
      </c>
      <c r="G113" s="213"/>
      <c r="H113" s="216">
        <v>45.844999999999999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228</v>
      </c>
      <c r="AU113" s="222" t="s">
        <v>88</v>
      </c>
      <c r="AV113" s="14" t="s">
        <v>150</v>
      </c>
      <c r="AW113" s="14" t="s">
        <v>39</v>
      </c>
      <c r="AX113" s="14" t="s">
        <v>21</v>
      </c>
      <c r="AY113" s="222" t="s">
        <v>125</v>
      </c>
    </row>
    <row r="114" spans="1:65" s="2" customFormat="1" ht="24.2" customHeight="1">
      <c r="A114" s="36"/>
      <c r="B114" s="37"/>
      <c r="C114" s="176" t="s">
        <v>124</v>
      </c>
      <c r="D114" s="176" t="s">
        <v>128</v>
      </c>
      <c r="E114" s="177" t="s">
        <v>869</v>
      </c>
      <c r="F114" s="178" t="s">
        <v>870</v>
      </c>
      <c r="G114" s="179" t="s">
        <v>225</v>
      </c>
      <c r="H114" s="180">
        <v>40.700000000000003</v>
      </c>
      <c r="I114" s="181"/>
      <c r="J114" s="182">
        <f>ROUND(I114*H114,2)</f>
        <v>0</v>
      </c>
      <c r="K114" s="178" t="s">
        <v>132</v>
      </c>
      <c r="L114" s="41"/>
      <c r="M114" s="183" t="s">
        <v>32</v>
      </c>
      <c r="N114" s="184" t="s">
        <v>50</v>
      </c>
      <c r="O114" s="66"/>
      <c r="P114" s="185">
        <f>O114*H114</f>
        <v>0</v>
      </c>
      <c r="Q114" s="185">
        <v>6.6879999999999995E-2</v>
      </c>
      <c r="R114" s="185">
        <f>Q114*H114</f>
        <v>2.722016</v>
      </c>
      <c r="S114" s="185">
        <v>0</v>
      </c>
      <c r="T114" s="18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150</v>
      </c>
      <c r="AT114" s="187" t="s">
        <v>128</v>
      </c>
      <c r="AU114" s="187" t="s">
        <v>88</v>
      </c>
      <c r="AY114" s="18" t="s">
        <v>125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8" t="s">
        <v>21</v>
      </c>
      <c r="BK114" s="188">
        <f>ROUND(I114*H114,2)</f>
        <v>0</v>
      </c>
      <c r="BL114" s="18" t="s">
        <v>150</v>
      </c>
      <c r="BM114" s="187" t="s">
        <v>871</v>
      </c>
    </row>
    <row r="115" spans="1:65" s="2" customFormat="1" ht="11.25">
      <c r="A115" s="36"/>
      <c r="B115" s="37"/>
      <c r="C115" s="38"/>
      <c r="D115" s="189" t="s">
        <v>135</v>
      </c>
      <c r="E115" s="38"/>
      <c r="F115" s="190" t="s">
        <v>872</v>
      </c>
      <c r="G115" s="38"/>
      <c r="H115" s="38"/>
      <c r="I115" s="191"/>
      <c r="J115" s="38"/>
      <c r="K115" s="38"/>
      <c r="L115" s="41"/>
      <c r="M115" s="192"/>
      <c r="N115" s="193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8" t="s">
        <v>135</v>
      </c>
      <c r="AU115" s="18" t="s">
        <v>88</v>
      </c>
    </row>
    <row r="116" spans="1:65" s="15" customFormat="1" ht="11.25">
      <c r="B116" s="236"/>
      <c r="C116" s="237"/>
      <c r="D116" s="202" t="s">
        <v>228</v>
      </c>
      <c r="E116" s="238" t="s">
        <v>32</v>
      </c>
      <c r="F116" s="239" t="s">
        <v>873</v>
      </c>
      <c r="G116" s="237"/>
      <c r="H116" s="238" t="s">
        <v>32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228</v>
      </c>
      <c r="AU116" s="245" t="s">
        <v>88</v>
      </c>
      <c r="AV116" s="15" t="s">
        <v>21</v>
      </c>
      <c r="AW116" s="15" t="s">
        <v>39</v>
      </c>
      <c r="AX116" s="15" t="s">
        <v>79</v>
      </c>
      <c r="AY116" s="245" t="s">
        <v>125</v>
      </c>
    </row>
    <row r="117" spans="1:65" s="13" customFormat="1" ht="11.25">
      <c r="B117" s="200"/>
      <c r="C117" s="201"/>
      <c r="D117" s="202" t="s">
        <v>228</v>
      </c>
      <c r="E117" s="203" t="s">
        <v>32</v>
      </c>
      <c r="F117" s="204" t="s">
        <v>874</v>
      </c>
      <c r="G117" s="201"/>
      <c r="H117" s="205">
        <v>20.350000000000001</v>
      </c>
      <c r="I117" s="206"/>
      <c r="J117" s="201"/>
      <c r="K117" s="201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228</v>
      </c>
      <c r="AU117" s="211" t="s">
        <v>88</v>
      </c>
      <c r="AV117" s="13" t="s">
        <v>88</v>
      </c>
      <c r="AW117" s="13" t="s">
        <v>39</v>
      </c>
      <c r="AX117" s="13" t="s">
        <v>79</v>
      </c>
      <c r="AY117" s="211" t="s">
        <v>125</v>
      </c>
    </row>
    <row r="118" spans="1:65" s="15" customFormat="1" ht="11.25">
      <c r="B118" s="236"/>
      <c r="C118" s="237"/>
      <c r="D118" s="202" t="s">
        <v>228</v>
      </c>
      <c r="E118" s="238" t="s">
        <v>32</v>
      </c>
      <c r="F118" s="239" t="s">
        <v>875</v>
      </c>
      <c r="G118" s="237"/>
      <c r="H118" s="238" t="s">
        <v>32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AT118" s="245" t="s">
        <v>228</v>
      </c>
      <c r="AU118" s="245" t="s">
        <v>88</v>
      </c>
      <c r="AV118" s="15" t="s">
        <v>21</v>
      </c>
      <c r="AW118" s="15" t="s">
        <v>39</v>
      </c>
      <c r="AX118" s="15" t="s">
        <v>79</v>
      </c>
      <c r="AY118" s="245" t="s">
        <v>125</v>
      </c>
    </row>
    <row r="119" spans="1:65" s="13" customFormat="1" ht="11.25">
      <c r="B119" s="200"/>
      <c r="C119" s="201"/>
      <c r="D119" s="202" t="s">
        <v>228</v>
      </c>
      <c r="E119" s="203" t="s">
        <v>32</v>
      </c>
      <c r="F119" s="204" t="s">
        <v>876</v>
      </c>
      <c r="G119" s="201"/>
      <c r="H119" s="205">
        <v>20.350000000000001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228</v>
      </c>
      <c r="AU119" s="211" t="s">
        <v>88</v>
      </c>
      <c r="AV119" s="13" t="s">
        <v>88</v>
      </c>
      <c r="AW119" s="13" t="s">
        <v>39</v>
      </c>
      <c r="AX119" s="13" t="s">
        <v>79</v>
      </c>
      <c r="AY119" s="211" t="s">
        <v>125</v>
      </c>
    </row>
    <row r="120" spans="1:65" s="14" customFormat="1" ht="11.25">
      <c r="B120" s="212"/>
      <c r="C120" s="213"/>
      <c r="D120" s="202" t="s">
        <v>228</v>
      </c>
      <c r="E120" s="214" t="s">
        <v>32</v>
      </c>
      <c r="F120" s="215" t="s">
        <v>230</v>
      </c>
      <c r="G120" s="213"/>
      <c r="H120" s="216">
        <v>40.700000000000003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228</v>
      </c>
      <c r="AU120" s="222" t="s">
        <v>88</v>
      </c>
      <c r="AV120" s="14" t="s">
        <v>150</v>
      </c>
      <c r="AW120" s="14" t="s">
        <v>39</v>
      </c>
      <c r="AX120" s="14" t="s">
        <v>21</v>
      </c>
      <c r="AY120" s="222" t="s">
        <v>125</v>
      </c>
    </row>
    <row r="121" spans="1:65" s="2" customFormat="1" ht="24.2" customHeight="1">
      <c r="A121" s="36"/>
      <c r="B121" s="37"/>
      <c r="C121" s="176" t="s">
        <v>159</v>
      </c>
      <c r="D121" s="176" t="s">
        <v>128</v>
      </c>
      <c r="E121" s="177" t="s">
        <v>877</v>
      </c>
      <c r="F121" s="178" t="s">
        <v>878</v>
      </c>
      <c r="G121" s="179" t="s">
        <v>225</v>
      </c>
      <c r="H121" s="180">
        <v>121.114</v>
      </c>
      <c r="I121" s="181"/>
      <c r="J121" s="182">
        <f>ROUND(I121*H121,2)</f>
        <v>0</v>
      </c>
      <c r="K121" s="178" t="s">
        <v>132</v>
      </c>
      <c r="L121" s="41"/>
      <c r="M121" s="183" t="s">
        <v>32</v>
      </c>
      <c r="N121" s="184" t="s">
        <v>50</v>
      </c>
      <c r="O121" s="66"/>
      <c r="P121" s="185">
        <f>O121*H121</f>
        <v>0</v>
      </c>
      <c r="Q121" s="185">
        <v>7.571E-2</v>
      </c>
      <c r="R121" s="185">
        <f>Q121*H121</f>
        <v>9.169540940000001</v>
      </c>
      <c r="S121" s="185">
        <v>0</v>
      </c>
      <c r="T121" s="18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7" t="s">
        <v>150</v>
      </c>
      <c r="AT121" s="187" t="s">
        <v>128</v>
      </c>
      <c r="AU121" s="187" t="s">
        <v>88</v>
      </c>
      <c r="AY121" s="18" t="s">
        <v>125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8" t="s">
        <v>21</v>
      </c>
      <c r="BK121" s="188">
        <f>ROUND(I121*H121,2)</f>
        <v>0</v>
      </c>
      <c r="BL121" s="18" t="s">
        <v>150</v>
      </c>
      <c r="BM121" s="187" t="s">
        <v>879</v>
      </c>
    </row>
    <row r="122" spans="1:65" s="2" customFormat="1" ht="11.25">
      <c r="A122" s="36"/>
      <c r="B122" s="37"/>
      <c r="C122" s="38"/>
      <c r="D122" s="189" t="s">
        <v>135</v>
      </c>
      <c r="E122" s="38"/>
      <c r="F122" s="190" t="s">
        <v>880</v>
      </c>
      <c r="G122" s="38"/>
      <c r="H122" s="38"/>
      <c r="I122" s="191"/>
      <c r="J122" s="38"/>
      <c r="K122" s="38"/>
      <c r="L122" s="41"/>
      <c r="M122" s="192"/>
      <c r="N122" s="193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8" t="s">
        <v>135</v>
      </c>
      <c r="AU122" s="18" t="s">
        <v>88</v>
      </c>
    </row>
    <row r="123" spans="1:65" s="15" customFormat="1" ht="11.25">
      <c r="B123" s="236"/>
      <c r="C123" s="237"/>
      <c r="D123" s="202" t="s">
        <v>228</v>
      </c>
      <c r="E123" s="238" t="s">
        <v>32</v>
      </c>
      <c r="F123" s="239" t="s">
        <v>863</v>
      </c>
      <c r="G123" s="237"/>
      <c r="H123" s="238" t="s">
        <v>32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228</v>
      </c>
      <c r="AU123" s="245" t="s">
        <v>88</v>
      </c>
      <c r="AV123" s="15" t="s">
        <v>21</v>
      </c>
      <c r="AW123" s="15" t="s">
        <v>39</v>
      </c>
      <c r="AX123" s="15" t="s">
        <v>79</v>
      </c>
      <c r="AY123" s="245" t="s">
        <v>125</v>
      </c>
    </row>
    <row r="124" spans="1:65" s="13" customFormat="1" ht="11.25">
      <c r="B124" s="200"/>
      <c r="C124" s="201"/>
      <c r="D124" s="202" t="s">
        <v>228</v>
      </c>
      <c r="E124" s="203" t="s">
        <v>32</v>
      </c>
      <c r="F124" s="204" t="s">
        <v>881</v>
      </c>
      <c r="G124" s="201"/>
      <c r="H124" s="205">
        <v>4.6900000000000004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228</v>
      </c>
      <c r="AU124" s="211" t="s">
        <v>88</v>
      </c>
      <c r="AV124" s="13" t="s">
        <v>88</v>
      </c>
      <c r="AW124" s="13" t="s">
        <v>39</v>
      </c>
      <c r="AX124" s="13" t="s">
        <v>79</v>
      </c>
      <c r="AY124" s="211" t="s">
        <v>125</v>
      </c>
    </row>
    <row r="125" spans="1:65" s="15" customFormat="1" ht="11.25">
      <c r="B125" s="236"/>
      <c r="C125" s="237"/>
      <c r="D125" s="202" t="s">
        <v>228</v>
      </c>
      <c r="E125" s="238" t="s">
        <v>32</v>
      </c>
      <c r="F125" s="239" t="s">
        <v>865</v>
      </c>
      <c r="G125" s="237"/>
      <c r="H125" s="238" t="s">
        <v>32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AT125" s="245" t="s">
        <v>228</v>
      </c>
      <c r="AU125" s="245" t="s">
        <v>88</v>
      </c>
      <c r="AV125" s="15" t="s">
        <v>21</v>
      </c>
      <c r="AW125" s="15" t="s">
        <v>39</v>
      </c>
      <c r="AX125" s="15" t="s">
        <v>79</v>
      </c>
      <c r="AY125" s="245" t="s">
        <v>125</v>
      </c>
    </row>
    <row r="126" spans="1:65" s="13" customFormat="1" ht="11.25">
      <c r="B126" s="200"/>
      <c r="C126" s="201"/>
      <c r="D126" s="202" t="s">
        <v>228</v>
      </c>
      <c r="E126" s="203" t="s">
        <v>32</v>
      </c>
      <c r="F126" s="204" t="s">
        <v>882</v>
      </c>
      <c r="G126" s="201"/>
      <c r="H126" s="205">
        <v>36.4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228</v>
      </c>
      <c r="AU126" s="211" t="s">
        <v>88</v>
      </c>
      <c r="AV126" s="13" t="s">
        <v>88</v>
      </c>
      <c r="AW126" s="13" t="s">
        <v>39</v>
      </c>
      <c r="AX126" s="13" t="s">
        <v>79</v>
      </c>
      <c r="AY126" s="211" t="s">
        <v>125</v>
      </c>
    </row>
    <row r="127" spans="1:65" s="15" customFormat="1" ht="11.25">
      <c r="B127" s="236"/>
      <c r="C127" s="237"/>
      <c r="D127" s="202" t="s">
        <v>228</v>
      </c>
      <c r="E127" s="238" t="s">
        <v>32</v>
      </c>
      <c r="F127" s="239" t="s">
        <v>867</v>
      </c>
      <c r="G127" s="237"/>
      <c r="H127" s="238" t="s">
        <v>32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228</v>
      </c>
      <c r="AU127" s="245" t="s">
        <v>88</v>
      </c>
      <c r="AV127" s="15" t="s">
        <v>21</v>
      </c>
      <c r="AW127" s="15" t="s">
        <v>39</v>
      </c>
      <c r="AX127" s="15" t="s">
        <v>79</v>
      </c>
      <c r="AY127" s="245" t="s">
        <v>125</v>
      </c>
    </row>
    <row r="128" spans="1:65" s="13" customFormat="1" ht="11.25">
      <c r="B128" s="200"/>
      <c r="C128" s="201"/>
      <c r="D128" s="202" t="s">
        <v>228</v>
      </c>
      <c r="E128" s="203" t="s">
        <v>32</v>
      </c>
      <c r="F128" s="204" t="s">
        <v>883</v>
      </c>
      <c r="G128" s="201"/>
      <c r="H128" s="205">
        <v>40.012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228</v>
      </c>
      <c r="AU128" s="211" t="s">
        <v>88</v>
      </c>
      <c r="AV128" s="13" t="s">
        <v>88</v>
      </c>
      <c r="AW128" s="13" t="s">
        <v>39</v>
      </c>
      <c r="AX128" s="13" t="s">
        <v>79</v>
      </c>
      <c r="AY128" s="211" t="s">
        <v>125</v>
      </c>
    </row>
    <row r="129" spans="1:65" s="15" customFormat="1" ht="11.25">
      <c r="B129" s="236"/>
      <c r="C129" s="237"/>
      <c r="D129" s="202" t="s">
        <v>228</v>
      </c>
      <c r="E129" s="238" t="s">
        <v>32</v>
      </c>
      <c r="F129" s="239" t="s">
        <v>868</v>
      </c>
      <c r="G129" s="237"/>
      <c r="H129" s="238" t="s">
        <v>32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AT129" s="245" t="s">
        <v>228</v>
      </c>
      <c r="AU129" s="245" t="s">
        <v>88</v>
      </c>
      <c r="AV129" s="15" t="s">
        <v>21</v>
      </c>
      <c r="AW129" s="15" t="s">
        <v>39</v>
      </c>
      <c r="AX129" s="15" t="s">
        <v>79</v>
      </c>
      <c r="AY129" s="245" t="s">
        <v>125</v>
      </c>
    </row>
    <row r="130" spans="1:65" s="13" customFormat="1" ht="11.25">
      <c r="B130" s="200"/>
      <c r="C130" s="201"/>
      <c r="D130" s="202" t="s">
        <v>228</v>
      </c>
      <c r="E130" s="203" t="s">
        <v>32</v>
      </c>
      <c r="F130" s="204" t="s">
        <v>884</v>
      </c>
      <c r="G130" s="201"/>
      <c r="H130" s="205">
        <v>40.012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228</v>
      </c>
      <c r="AU130" s="211" t="s">
        <v>88</v>
      </c>
      <c r="AV130" s="13" t="s">
        <v>88</v>
      </c>
      <c r="AW130" s="13" t="s">
        <v>39</v>
      </c>
      <c r="AX130" s="13" t="s">
        <v>79</v>
      </c>
      <c r="AY130" s="211" t="s">
        <v>125</v>
      </c>
    </row>
    <row r="131" spans="1:65" s="14" customFormat="1" ht="11.25">
      <c r="B131" s="212"/>
      <c r="C131" s="213"/>
      <c r="D131" s="202" t="s">
        <v>228</v>
      </c>
      <c r="E131" s="214" t="s">
        <v>32</v>
      </c>
      <c r="F131" s="215" t="s">
        <v>230</v>
      </c>
      <c r="G131" s="213"/>
      <c r="H131" s="216">
        <v>121.114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228</v>
      </c>
      <c r="AU131" s="222" t="s">
        <v>88</v>
      </c>
      <c r="AV131" s="14" t="s">
        <v>150</v>
      </c>
      <c r="AW131" s="14" t="s">
        <v>39</v>
      </c>
      <c r="AX131" s="14" t="s">
        <v>21</v>
      </c>
      <c r="AY131" s="222" t="s">
        <v>125</v>
      </c>
    </row>
    <row r="132" spans="1:65" s="2" customFormat="1" ht="24.2" customHeight="1">
      <c r="A132" s="36"/>
      <c r="B132" s="37"/>
      <c r="C132" s="176" t="s">
        <v>164</v>
      </c>
      <c r="D132" s="176" t="s">
        <v>128</v>
      </c>
      <c r="E132" s="177" t="s">
        <v>885</v>
      </c>
      <c r="F132" s="178" t="s">
        <v>886</v>
      </c>
      <c r="G132" s="179" t="s">
        <v>225</v>
      </c>
      <c r="H132" s="180">
        <v>29.117000000000001</v>
      </c>
      <c r="I132" s="181"/>
      <c r="J132" s="182">
        <f>ROUND(I132*H132,2)</f>
        <v>0</v>
      </c>
      <c r="K132" s="178" t="s">
        <v>132</v>
      </c>
      <c r="L132" s="41"/>
      <c r="M132" s="183" t="s">
        <v>32</v>
      </c>
      <c r="N132" s="184" t="s">
        <v>50</v>
      </c>
      <c r="O132" s="66"/>
      <c r="P132" s="185">
        <f>O132*H132</f>
        <v>0</v>
      </c>
      <c r="Q132" s="185">
        <v>6.1769999999999999E-2</v>
      </c>
      <c r="R132" s="185">
        <f>Q132*H132</f>
        <v>1.7985570900000001</v>
      </c>
      <c r="S132" s="185">
        <v>0</v>
      </c>
      <c r="T132" s="18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7" t="s">
        <v>150</v>
      </c>
      <c r="AT132" s="187" t="s">
        <v>128</v>
      </c>
      <c r="AU132" s="187" t="s">
        <v>88</v>
      </c>
      <c r="AY132" s="18" t="s">
        <v>125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8" t="s">
        <v>21</v>
      </c>
      <c r="BK132" s="188">
        <f>ROUND(I132*H132,2)</f>
        <v>0</v>
      </c>
      <c r="BL132" s="18" t="s">
        <v>150</v>
      </c>
      <c r="BM132" s="187" t="s">
        <v>887</v>
      </c>
    </row>
    <row r="133" spans="1:65" s="2" customFormat="1" ht="11.25">
      <c r="A133" s="36"/>
      <c r="B133" s="37"/>
      <c r="C133" s="38"/>
      <c r="D133" s="189" t="s">
        <v>135</v>
      </c>
      <c r="E133" s="38"/>
      <c r="F133" s="190" t="s">
        <v>888</v>
      </c>
      <c r="G133" s="38"/>
      <c r="H133" s="38"/>
      <c r="I133" s="191"/>
      <c r="J133" s="38"/>
      <c r="K133" s="38"/>
      <c r="L133" s="41"/>
      <c r="M133" s="192"/>
      <c r="N133" s="193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8" t="s">
        <v>135</v>
      </c>
      <c r="AU133" s="18" t="s">
        <v>88</v>
      </c>
    </row>
    <row r="134" spans="1:65" s="13" customFormat="1" ht="11.25">
      <c r="B134" s="200"/>
      <c r="C134" s="201"/>
      <c r="D134" s="202" t="s">
        <v>228</v>
      </c>
      <c r="E134" s="203" t="s">
        <v>32</v>
      </c>
      <c r="F134" s="204" t="s">
        <v>889</v>
      </c>
      <c r="G134" s="201"/>
      <c r="H134" s="205">
        <v>29.117000000000001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228</v>
      </c>
      <c r="AU134" s="211" t="s">
        <v>88</v>
      </c>
      <c r="AV134" s="13" t="s">
        <v>88</v>
      </c>
      <c r="AW134" s="13" t="s">
        <v>39</v>
      </c>
      <c r="AX134" s="13" t="s">
        <v>79</v>
      </c>
      <c r="AY134" s="211" t="s">
        <v>125</v>
      </c>
    </row>
    <row r="135" spans="1:65" s="14" customFormat="1" ht="11.25">
      <c r="B135" s="212"/>
      <c r="C135" s="213"/>
      <c r="D135" s="202" t="s">
        <v>228</v>
      </c>
      <c r="E135" s="214" t="s">
        <v>32</v>
      </c>
      <c r="F135" s="215" t="s">
        <v>230</v>
      </c>
      <c r="G135" s="213"/>
      <c r="H135" s="216">
        <v>29.117000000000001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228</v>
      </c>
      <c r="AU135" s="222" t="s">
        <v>88</v>
      </c>
      <c r="AV135" s="14" t="s">
        <v>150</v>
      </c>
      <c r="AW135" s="14" t="s">
        <v>39</v>
      </c>
      <c r="AX135" s="14" t="s">
        <v>21</v>
      </c>
      <c r="AY135" s="222" t="s">
        <v>125</v>
      </c>
    </row>
    <row r="136" spans="1:65" s="12" customFormat="1" ht="22.9" customHeight="1">
      <c r="B136" s="160"/>
      <c r="C136" s="161"/>
      <c r="D136" s="162" t="s">
        <v>78</v>
      </c>
      <c r="E136" s="174" t="s">
        <v>159</v>
      </c>
      <c r="F136" s="174" t="s">
        <v>222</v>
      </c>
      <c r="G136" s="161"/>
      <c r="H136" s="161"/>
      <c r="I136" s="164"/>
      <c r="J136" s="175">
        <f>BK136</f>
        <v>0</v>
      </c>
      <c r="K136" s="161"/>
      <c r="L136" s="166"/>
      <c r="M136" s="167"/>
      <c r="N136" s="168"/>
      <c r="O136" s="168"/>
      <c r="P136" s="169">
        <f>SUM(P137:P157)</f>
        <v>0</v>
      </c>
      <c r="Q136" s="168"/>
      <c r="R136" s="169">
        <f>SUM(R137:R157)</f>
        <v>17.317880199999994</v>
      </c>
      <c r="S136" s="168"/>
      <c r="T136" s="170">
        <f>SUM(T137:T157)</f>
        <v>0</v>
      </c>
      <c r="AR136" s="171" t="s">
        <v>21</v>
      </c>
      <c r="AT136" s="172" t="s">
        <v>78</v>
      </c>
      <c r="AU136" s="172" t="s">
        <v>21</v>
      </c>
      <c r="AY136" s="171" t="s">
        <v>125</v>
      </c>
      <c r="BK136" s="173">
        <f>SUM(BK137:BK157)</f>
        <v>0</v>
      </c>
    </row>
    <row r="137" spans="1:65" s="2" customFormat="1" ht="24.2" customHeight="1">
      <c r="A137" s="36"/>
      <c r="B137" s="37"/>
      <c r="C137" s="176" t="s">
        <v>169</v>
      </c>
      <c r="D137" s="176" t="s">
        <v>128</v>
      </c>
      <c r="E137" s="177" t="s">
        <v>890</v>
      </c>
      <c r="F137" s="178" t="s">
        <v>891</v>
      </c>
      <c r="G137" s="179" t="s">
        <v>225</v>
      </c>
      <c r="H137" s="180">
        <v>269.45999999999998</v>
      </c>
      <c r="I137" s="181"/>
      <c r="J137" s="182">
        <f>ROUND(I137*H137,2)</f>
        <v>0</v>
      </c>
      <c r="K137" s="178" t="s">
        <v>132</v>
      </c>
      <c r="L137" s="41"/>
      <c r="M137" s="183" t="s">
        <v>32</v>
      </c>
      <c r="N137" s="184" t="s">
        <v>50</v>
      </c>
      <c r="O137" s="66"/>
      <c r="P137" s="185">
        <f>O137*H137</f>
        <v>0</v>
      </c>
      <c r="Q137" s="185">
        <v>2.1000000000000001E-2</v>
      </c>
      <c r="R137" s="185">
        <f>Q137*H137</f>
        <v>5.6586600000000002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150</v>
      </c>
      <c r="AT137" s="187" t="s">
        <v>128</v>
      </c>
      <c r="AU137" s="187" t="s">
        <v>88</v>
      </c>
      <c r="AY137" s="18" t="s">
        <v>125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8" t="s">
        <v>21</v>
      </c>
      <c r="BK137" s="188">
        <f>ROUND(I137*H137,2)</f>
        <v>0</v>
      </c>
      <c r="BL137" s="18" t="s">
        <v>150</v>
      </c>
      <c r="BM137" s="187" t="s">
        <v>892</v>
      </c>
    </row>
    <row r="138" spans="1:65" s="2" customFormat="1" ht="11.25">
      <c r="A138" s="36"/>
      <c r="B138" s="37"/>
      <c r="C138" s="38"/>
      <c r="D138" s="189" t="s">
        <v>135</v>
      </c>
      <c r="E138" s="38"/>
      <c r="F138" s="190" t="s">
        <v>893</v>
      </c>
      <c r="G138" s="38"/>
      <c r="H138" s="38"/>
      <c r="I138" s="191"/>
      <c r="J138" s="38"/>
      <c r="K138" s="38"/>
      <c r="L138" s="41"/>
      <c r="M138" s="192"/>
      <c r="N138" s="193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8" t="s">
        <v>135</v>
      </c>
      <c r="AU138" s="18" t="s">
        <v>88</v>
      </c>
    </row>
    <row r="139" spans="1:65" s="13" customFormat="1" ht="11.25">
      <c r="B139" s="200"/>
      <c r="C139" s="201"/>
      <c r="D139" s="202" t="s">
        <v>228</v>
      </c>
      <c r="E139" s="203" t="s">
        <v>32</v>
      </c>
      <c r="F139" s="204" t="s">
        <v>894</v>
      </c>
      <c r="G139" s="201"/>
      <c r="H139" s="205">
        <v>269.45999999999998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228</v>
      </c>
      <c r="AU139" s="211" t="s">
        <v>88</v>
      </c>
      <c r="AV139" s="13" t="s">
        <v>88</v>
      </c>
      <c r="AW139" s="13" t="s">
        <v>39</v>
      </c>
      <c r="AX139" s="13" t="s">
        <v>79</v>
      </c>
      <c r="AY139" s="211" t="s">
        <v>125</v>
      </c>
    </row>
    <row r="140" spans="1:65" s="14" customFormat="1" ht="11.25">
      <c r="B140" s="212"/>
      <c r="C140" s="213"/>
      <c r="D140" s="202" t="s">
        <v>228</v>
      </c>
      <c r="E140" s="214" t="s">
        <v>32</v>
      </c>
      <c r="F140" s="215" t="s">
        <v>230</v>
      </c>
      <c r="G140" s="213"/>
      <c r="H140" s="216">
        <v>269.45999999999998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228</v>
      </c>
      <c r="AU140" s="222" t="s">
        <v>88</v>
      </c>
      <c r="AV140" s="14" t="s">
        <v>150</v>
      </c>
      <c r="AW140" s="14" t="s">
        <v>39</v>
      </c>
      <c r="AX140" s="14" t="s">
        <v>21</v>
      </c>
      <c r="AY140" s="222" t="s">
        <v>125</v>
      </c>
    </row>
    <row r="141" spans="1:65" s="2" customFormat="1" ht="24.2" customHeight="1">
      <c r="A141" s="36"/>
      <c r="B141" s="37"/>
      <c r="C141" s="176" t="s">
        <v>174</v>
      </c>
      <c r="D141" s="176" t="s">
        <v>128</v>
      </c>
      <c r="E141" s="177" t="s">
        <v>895</v>
      </c>
      <c r="F141" s="178" t="s">
        <v>896</v>
      </c>
      <c r="G141" s="179" t="s">
        <v>225</v>
      </c>
      <c r="H141" s="180">
        <v>444.435</v>
      </c>
      <c r="I141" s="181"/>
      <c r="J141" s="182">
        <f>ROUND(I141*H141,2)</f>
        <v>0</v>
      </c>
      <c r="K141" s="178" t="s">
        <v>132</v>
      </c>
      <c r="L141" s="41"/>
      <c r="M141" s="183" t="s">
        <v>32</v>
      </c>
      <c r="N141" s="184" t="s">
        <v>50</v>
      </c>
      <c r="O141" s="66"/>
      <c r="P141" s="185">
        <f>O141*H141</f>
        <v>0</v>
      </c>
      <c r="Q141" s="185">
        <v>4.3800000000000002E-3</v>
      </c>
      <c r="R141" s="185">
        <f>Q141*H141</f>
        <v>1.9466253</v>
      </c>
      <c r="S141" s="185">
        <v>0</v>
      </c>
      <c r="T141" s="18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7" t="s">
        <v>150</v>
      </c>
      <c r="AT141" s="187" t="s">
        <v>128</v>
      </c>
      <c r="AU141" s="187" t="s">
        <v>88</v>
      </c>
      <c r="AY141" s="18" t="s">
        <v>125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8" t="s">
        <v>21</v>
      </c>
      <c r="BK141" s="188">
        <f>ROUND(I141*H141,2)</f>
        <v>0</v>
      </c>
      <c r="BL141" s="18" t="s">
        <v>150</v>
      </c>
      <c r="BM141" s="187" t="s">
        <v>897</v>
      </c>
    </row>
    <row r="142" spans="1:65" s="2" customFormat="1" ht="11.25">
      <c r="A142" s="36"/>
      <c r="B142" s="37"/>
      <c r="C142" s="38"/>
      <c r="D142" s="189" t="s">
        <v>135</v>
      </c>
      <c r="E142" s="38"/>
      <c r="F142" s="190" t="s">
        <v>898</v>
      </c>
      <c r="G142" s="38"/>
      <c r="H142" s="38"/>
      <c r="I142" s="191"/>
      <c r="J142" s="38"/>
      <c r="K142" s="38"/>
      <c r="L142" s="41"/>
      <c r="M142" s="192"/>
      <c r="N142" s="193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8" t="s">
        <v>135</v>
      </c>
      <c r="AU142" s="18" t="s">
        <v>88</v>
      </c>
    </row>
    <row r="143" spans="1:65" s="13" customFormat="1" ht="11.25">
      <c r="B143" s="200"/>
      <c r="C143" s="201"/>
      <c r="D143" s="202" t="s">
        <v>228</v>
      </c>
      <c r="E143" s="203" t="s">
        <v>32</v>
      </c>
      <c r="F143" s="204" t="s">
        <v>899</v>
      </c>
      <c r="G143" s="201"/>
      <c r="H143" s="205">
        <v>444.435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228</v>
      </c>
      <c r="AU143" s="211" t="s">
        <v>88</v>
      </c>
      <c r="AV143" s="13" t="s">
        <v>88</v>
      </c>
      <c r="AW143" s="13" t="s">
        <v>39</v>
      </c>
      <c r="AX143" s="13" t="s">
        <v>79</v>
      </c>
      <c r="AY143" s="211" t="s">
        <v>125</v>
      </c>
    </row>
    <row r="144" spans="1:65" s="14" customFormat="1" ht="11.25">
      <c r="B144" s="212"/>
      <c r="C144" s="213"/>
      <c r="D144" s="202" t="s">
        <v>228</v>
      </c>
      <c r="E144" s="214" t="s">
        <v>32</v>
      </c>
      <c r="F144" s="215" t="s">
        <v>230</v>
      </c>
      <c r="G144" s="213"/>
      <c r="H144" s="216">
        <v>444.435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228</v>
      </c>
      <c r="AU144" s="222" t="s">
        <v>88</v>
      </c>
      <c r="AV144" s="14" t="s">
        <v>150</v>
      </c>
      <c r="AW144" s="14" t="s">
        <v>39</v>
      </c>
      <c r="AX144" s="14" t="s">
        <v>21</v>
      </c>
      <c r="AY144" s="222" t="s">
        <v>125</v>
      </c>
    </row>
    <row r="145" spans="1:65" s="2" customFormat="1" ht="24.2" customHeight="1">
      <c r="A145" s="36"/>
      <c r="B145" s="37"/>
      <c r="C145" s="176" t="s">
        <v>179</v>
      </c>
      <c r="D145" s="176" t="s">
        <v>128</v>
      </c>
      <c r="E145" s="177" t="s">
        <v>900</v>
      </c>
      <c r="F145" s="178" t="s">
        <v>901</v>
      </c>
      <c r="G145" s="179" t="s">
        <v>225</v>
      </c>
      <c r="H145" s="180">
        <v>444.435</v>
      </c>
      <c r="I145" s="181"/>
      <c r="J145" s="182">
        <f>ROUND(I145*H145,2)</f>
        <v>0</v>
      </c>
      <c r="K145" s="178" t="s">
        <v>132</v>
      </c>
      <c r="L145" s="41"/>
      <c r="M145" s="183" t="s">
        <v>32</v>
      </c>
      <c r="N145" s="184" t="s">
        <v>50</v>
      </c>
      <c r="O145" s="66"/>
      <c r="P145" s="185">
        <f>O145*H145</f>
        <v>0</v>
      </c>
      <c r="Q145" s="185">
        <v>1.8380000000000001E-2</v>
      </c>
      <c r="R145" s="185">
        <f>Q145*H145</f>
        <v>8.1687153000000006</v>
      </c>
      <c r="S145" s="185">
        <v>0</v>
      </c>
      <c r="T145" s="18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150</v>
      </c>
      <c r="AT145" s="187" t="s">
        <v>128</v>
      </c>
      <c r="AU145" s="187" t="s">
        <v>88</v>
      </c>
      <c r="AY145" s="18" t="s">
        <v>125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8" t="s">
        <v>21</v>
      </c>
      <c r="BK145" s="188">
        <f>ROUND(I145*H145,2)</f>
        <v>0</v>
      </c>
      <c r="BL145" s="18" t="s">
        <v>150</v>
      </c>
      <c r="BM145" s="187" t="s">
        <v>902</v>
      </c>
    </row>
    <row r="146" spans="1:65" s="2" customFormat="1" ht="11.25">
      <c r="A146" s="36"/>
      <c r="B146" s="37"/>
      <c r="C146" s="38"/>
      <c r="D146" s="189" t="s">
        <v>135</v>
      </c>
      <c r="E146" s="38"/>
      <c r="F146" s="190" t="s">
        <v>903</v>
      </c>
      <c r="G146" s="38"/>
      <c r="H146" s="38"/>
      <c r="I146" s="191"/>
      <c r="J146" s="38"/>
      <c r="K146" s="38"/>
      <c r="L146" s="41"/>
      <c r="M146" s="192"/>
      <c r="N146" s="193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8" t="s">
        <v>135</v>
      </c>
      <c r="AU146" s="18" t="s">
        <v>88</v>
      </c>
    </row>
    <row r="147" spans="1:65" s="2" customFormat="1" ht="16.5" customHeight="1">
      <c r="A147" s="36"/>
      <c r="B147" s="37"/>
      <c r="C147" s="176" t="s">
        <v>184</v>
      </c>
      <c r="D147" s="176" t="s">
        <v>128</v>
      </c>
      <c r="E147" s="177" t="s">
        <v>904</v>
      </c>
      <c r="F147" s="178" t="s">
        <v>905</v>
      </c>
      <c r="G147" s="179" t="s">
        <v>225</v>
      </c>
      <c r="H147" s="180">
        <v>16.62</v>
      </c>
      <c r="I147" s="181"/>
      <c r="J147" s="182">
        <f>ROUND(I147*H147,2)</f>
        <v>0</v>
      </c>
      <c r="K147" s="178" t="s">
        <v>141</v>
      </c>
      <c r="L147" s="41"/>
      <c r="M147" s="183" t="s">
        <v>32</v>
      </c>
      <c r="N147" s="184" t="s">
        <v>50</v>
      </c>
      <c r="O147" s="66"/>
      <c r="P147" s="185">
        <f>O147*H147</f>
        <v>0</v>
      </c>
      <c r="Q147" s="185">
        <v>3.3579999999999999E-2</v>
      </c>
      <c r="R147" s="185">
        <f>Q147*H147</f>
        <v>0.55809960000000003</v>
      </c>
      <c r="S147" s="185">
        <v>0</v>
      </c>
      <c r="T147" s="18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7" t="s">
        <v>150</v>
      </c>
      <c r="AT147" s="187" t="s">
        <v>128</v>
      </c>
      <c r="AU147" s="187" t="s">
        <v>88</v>
      </c>
      <c r="AY147" s="18" t="s">
        <v>125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8" t="s">
        <v>21</v>
      </c>
      <c r="BK147" s="188">
        <f>ROUND(I147*H147,2)</f>
        <v>0</v>
      </c>
      <c r="BL147" s="18" t="s">
        <v>150</v>
      </c>
      <c r="BM147" s="187" t="s">
        <v>906</v>
      </c>
    </row>
    <row r="148" spans="1:65" s="2" customFormat="1" ht="24.2" customHeight="1">
      <c r="A148" s="36"/>
      <c r="B148" s="37"/>
      <c r="C148" s="176" t="s">
        <v>191</v>
      </c>
      <c r="D148" s="176" t="s">
        <v>128</v>
      </c>
      <c r="E148" s="177" t="s">
        <v>907</v>
      </c>
      <c r="F148" s="178" t="s">
        <v>908</v>
      </c>
      <c r="G148" s="179" t="s">
        <v>238</v>
      </c>
      <c r="H148" s="180">
        <v>29</v>
      </c>
      <c r="I148" s="181"/>
      <c r="J148" s="182">
        <f>ROUND(I148*H148,2)</f>
        <v>0</v>
      </c>
      <c r="K148" s="178" t="s">
        <v>132</v>
      </c>
      <c r="L148" s="41"/>
      <c r="M148" s="183" t="s">
        <v>32</v>
      </c>
      <c r="N148" s="184" t="s">
        <v>50</v>
      </c>
      <c r="O148" s="66"/>
      <c r="P148" s="185">
        <f>O148*H148</f>
        <v>0</v>
      </c>
      <c r="Q148" s="185">
        <v>1.7770000000000001E-2</v>
      </c>
      <c r="R148" s="185">
        <f>Q148*H148</f>
        <v>0.51533000000000007</v>
      </c>
      <c r="S148" s="185">
        <v>0</v>
      </c>
      <c r="T148" s="18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150</v>
      </c>
      <c r="AT148" s="187" t="s">
        <v>128</v>
      </c>
      <c r="AU148" s="187" t="s">
        <v>88</v>
      </c>
      <c r="AY148" s="18" t="s">
        <v>125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8" t="s">
        <v>21</v>
      </c>
      <c r="BK148" s="188">
        <f>ROUND(I148*H148,2)</f>
        <v>0</v>
      </c>
      <c r="BL148" s="18" t="s">
        <v>150</v>
      </c>
      <c r="BM148" s="187" t="s">
        <v>909</v>
      </c>
    </row>
    <row r="149" spans="1:65" s="2" customFormat="1" ht="11.25">
      <c r="A149" s="36"/>
      <c r="B149" s="37"/>
      <c r="C149" s="38"/>
      <c r="D149" s="189" t="s">
        <v>135</v>
      </c>
      <c r="E149" s="38"/>
      <c r="F149" s="190" t="s">
        <v>910</v>
      </c>
      <c r="G149" s="38"/>
      <c r="H149" s="38"/>
      <c r="I149" s="191"/>
      <c r="J149" s="38"/>
      <c r="K149" s="38"/>
      <c r="L149" s="41"/>
      <c r="M149" s="192"/>
      <c r="N149" s="193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8" t="s">
        <v>135</v>
      </c>
      <c r="AU149" s="18" t="s">
        <v>88</v>
      </c>
    </row>
    <row r="150" spans="1:65" s="2" customFormat="1" ht="16.5" customHeight="1">
      <c r="A150" s="36"/>
      <c r="B150" s="37"/>
      <c r="C150" s="223" t="s">
        <v>196</v>
      </c>
      <c r="D150" s="223" t="s">
        <v>259</v>
      </c>
      <c r="E150" s="224" t="s">
        <v>911</v>
      </c>
      <c r="F150" s="225" t="s">
        <v>912</v>
      </c>
      <c r="G150" s="226" t="s">
        <v>238</v>
      </c>
      <c r="H150" s="227">
        <v>8</v>
      </c>
      <c r="I150" s="228"/>
      <c r="J150" s="229">
        <f>ROUND(I150*H150,2)</f>
        <v>0</v>
      </c>
      <c r="K150" s="225" t="s">
        <v>132</v>
      </c>
      <c r="L150" s="230"/>
      <c r="M150" s="231" t="s">
        <v>32</v>
      </c>
      <c r="N150" s="232" t="s">
        <v>50</v>
      </c>
      <c r="O150" s="66"/>
      <c r="P150" s="185">
        <f>O150*H150</f>
        <v>0</v>
      </c>
      <c r="Q150" s="185">
        <v>1.225E-2</v>
      </c>
      <c r="R150" s="185">
        <f>Q150*H150</f>
        <v>9.8000000000000004E-2</v>
      </c>
      <c r="S150" s="185">
        <v>0</v>
      </c>
      <c r="T150" s="18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169</v>
      </c>
      <c r="AT150" s="187" t="s">
        <v>259</v>
      </c>
      <c r="AU150" s="187" t="s">
        <v>88</v>
      </c>
      <c r="AY150" s="18" t="s">
        <v>125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8" t="s">
        <v>21</v>
      </c>
      <c r="BK150" s="188">
        <f>ROUND(I150*H150,2)</f>
        <v>0</v>
      </c>
      <c r="BL150" s="18" t="s">
        <v>150</v>
      </c>
      <c r="BM150" s="187" t="s">
        <v>913</v>
      </c>
    </row>
    <row r="151" spans="1:65" s="2" customFormat="1" ht="16.5" customHeight="1">
      <c r="A151" s="36"/>
      <c r="B151" s="37"/>
      <c r="C151" s="223" t="s">
        <v>203</v>
      </c>
      <c r="D151" s="223" t="s">
        <v>259</v>
      </c>
      <c r="E151" s="224" t="s">
        <v>914</v>
      </c>
      <c r="F151" s="225" t="s">
        <v>915</v>
      </c>
      <c r="G151" s="226" t="s">
        <v>238</v>
      </c>
      <c r="H151" s="227">
        <v>4</v>
      </c>
      <c r="I151" s="228"/>
      <c r="J151" s="229">
        <f>ROUND(I151*H151,2)</f>
        <v>0</v>
      </c>
      <c r="K151" s="225" t="s">
        <v>132</v>
      </c>
      <c r="L151" s="230"/>
      <c r="M151" s="231" t="s">
        <v>32</v>
      </c>
      <c r="N151" s="232" t="s">
        <v>50</v>
      </c>
      <c r="O151" s="66"/>
      <c r="P151" s="185">
        <f>O151*H151</f>
        <v>0</v>
      </c>
      <c r="Q151" s="185">
        <v>1.489E-2</v>
      </c>
      <c r="R151" s="185">
        <f>Q151*H151</f>
        <v>5.9560000000000002E-2</v>
      </c>
      <c r="S151" s="185">
        <v>0</v>
      </c>
      <c r="T151" s="18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7" t="s">
        <v>169</v>
      </c>
      <c r="AT151" s="187" t="s">
        <v>259</v>
      </c>
      <c r="AU151" s="187" t="s">
        <v>88</v>
      </c>
      <c r="AY151" s="18" t="s">
        <v>125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8" t="s">
        <v>21</v>
      </c>
      <c r="BK151" s="188">
        <f>ROUND(I151*H151,2)</f>
        <v>0</v>
      </c>
      <c r="BL151" s="18" t="s">
        <v>150</v>
      </c>
      <c r="BM151" s="187" t="s">
        <v>916</v>
      </c>
    </row>
    <row r="152" spans="1:65" s="2" customFormat="1" ht="16.5" customHeight="1">
      <c r="A152" s="36"/>
      <c r="B152" s="37"/>
      <c r="C152" s="223" t="s">
        <v>8</v>
      </c>
      <c r="D152" s="223" t="s">
        <v>259</v>
      </c>
      <c r="E152" s="224" t="s">
        <v>917</v>
      </c>
      <c r="F152" s="225" t="s">
        <v>918</v>
      </c>
      <c r="G152" s="226" t="s">
        <v>238</v>
      </c>
      <c r="H152" s="227">
        <v>16</v>
      </c>
      <c r="I152" s="228"/>
      <c r="J152" s="229">
        <f>ROUND(I152*H152,2)</f>
        <v>0</v>
      </c>
      <c r="K152" s="225" t="s">
        <v>132</v>
      </c>
      <c r="L152" s="230"/>
      <c r="M152" s="231" t="s">
        <v>32</v>
      </c>
      <c r="N152" s="232" t="s">
        <v>50</v>
      </c>
      <c r="O152" s="66"/>
      <c r="P152" s="185">
        <f>O152*H152</f>
        <v>0</v>
      </c>
      <c r="Q152" s="185">
        <v>1.521E-2</v>
      </c>
      <c r="R152" s="185">
        <f>Q152*H152</f>
        <v>0.24335999999999999</v>
      </c>
      <c r="S152" s="185">
        <v>0</v>
      </c>
      <c r="T152" s="18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7" t="s">
        <v>169</v>
      </c>
      <c r="AT152" s="187" t="s">
        <v>259</v>
      </c>
      <c r="AU152" s="187" t="s">
        <v>88</v>
      </c>
      <c r="AY152" s="18" t="s">
        <v>125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8" t="s">
        <v>21</v>
      </c>
      <c r="BK152" s="188">
        <f>ROUND(I152*H152,2)</f>
        <v>0</v>
      </c>
      <c r="BL152" s="18" t="s">
        <v>150</v>
      </c>
      <c r="BM152" s="187" t="s">
        <v>919</v>
      </c>
    </row>
    <row r="153" spans="1:65" s="2" customFormat="1" ht="16.5" customHeight="1">
      <c r="A153" s="36"/>
      <c r="B153" s="37"/>
      <c r="C153" s="223" t="s">
        <v>252</v>
      </c>
      <c r="D153" s="223" t="s">
        <v>259</v>
      </c>
      <c r="E153" s="224" t="s">
        <v>920</v>
      </c>
      <c r="F153" s="225" t="s">
        <v>921</v>
      </c>
      <c r="G153" s="226" t="s">
        <v>238</v>
      </c>
      <c r="H153" s="227">
        <v>1</v>
      </c>
      <c r="I153" s="228"/>
      <c r="J153" s="229">
        <f>ROUND(I153*H153,2)</f>
        <v>0</v>
      </c>
      <c r="K153" s="225" t="s">
        <v>132</v>
      </c>
      <c r="L153" s="230"/>
      <c r="M153" s="231" t="s">
        <v>32</v>
      </c>
      <c r="N153" s="232" t="s">
        <v>50</v>
      </c>
      <c r="O153" s="66"/>
      <c r="P153" s="185">
        <f>O153*H153</f>
        <v>0</v>
      </c>
      <c r="Q153" s="185">
        <v>1.553E-2</v>
      </c>
      <c r="R153" s="185">
        <f>Q153*H153</f>
        <v>1.553E-2</v>
      </c>
      <c r="S153" s="185">
        <v>0</v>
      </c>
      <c r="T153" s="18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7" t="s">
        <v>169</v>
      </c>
      <c r="AT153" s="187" t="s">
        <v>259</v>
      </c>
      <c r="AU153" s="187" t="s">
        <v>88</v>
      </c>
      <c r="AY153" s="18" t="s">
        <v>125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8" t="s">
        <v>21</v>
      </c>
      <c r="BK153" s="188">
        <f>ROUND(I153*H153,2)</f>
        <v>0</v>
      </c>
      <c r="BL153" s="18" t="s">
        <v>150</v>
      </c>
      <c r="BM153" s="187" t="s">
        <v>922</v>
      </c>
    </row>
    <row r="154" spans="1:65" s="2" customFormat="1" ht="24.2" customHeight="1">
      <c r="A154" s="36"/>
      <c r="B154" s="37"/>
      <c r="C154" s="176" t="s">
        <v>299</v>
      </c>
      <c r="D154" s="176" t="s">
        <v>128</v>
      </c>
      <c r="E154" s="177" t="s">
        <v>923</v>
      </c>
      <c r="F154" s="178" t="s">
        <v>924</v>
      </c>
      <c r="G154" s="179" t="s">
        <v>238</v>
      </c>
      <c r="H154" s="180">
        <v>1</v>
      </c>
      <c r="I154" s="181"/>
      <c r="J154" s="182">
        <f>ROUND(I154*H154,2)</f>
        <v>0</v>
      </c>
      <c r="K154" s="178" t="s">
        <v>132</v>
      </c>
      <c r="L154" s="41"/>
      <c r="M154" s="183" t="s">
        <v>32</v>
      </c>
      <c r="N154" s="184" t="s">
        <v>50</v>
      </c>
      <c r="O154" s="66"/>
      <c r="P154" s="185">
        <f>O154*H154</f>
        <v>0</v>
      </c>
      <c r="Q154" s="185">
        <v>3.5319999999999997E-2</v>
      </c>
      <c r="R154" s="185">
        <f>Q154*H154</f>
        <v>3.5319999999999997E-2</v>
      </c>
      <c r="S154" s="185">
        <v>0</v>
      </c>
      <c r="T154" s="18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7" t="s">
        <v>150</v>
      </c>
      <c r="AT154" s="187" t="s">
        <v>128</v>
      </c>
      <c r="AU154" s="187" t="s">
        <v>88</v>
      </c>
      <c r="AY154" s="18" t="s">
        <v>125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8" t="s">
        <v>21</v>
      </c>
      <c r="BK154" s="188">
        <f>ROUND(I154*H154,2)</f>
        <v>0</v>
      </c>
      <c r="BL154" s="18" t="s">
        <v>150</v>
      </c>
      <c r="BM154" s="187" t="s">
        <v>925</v>
      </c>
    </row>
    <row r="155" spans="1:65" s="2" customFormat="1" ht="11.25">
      <c r="A155" s="36"/>
      <c r="B155" s="37"/>
      <c r="C155" s="38"/>
      <c r="D155" s="189" t="s">
        <v>135</v>
      </c>
      <c r="E155" s="38"/>
      <c r="F155" s="190" t="s">
        <v>926</v>
      </c>
      <c r="G155" s="38"/>
      <c r="H155" s="38"/>
      <c r="I155" s="191"/>
      <c r="J155" s="38"/>
      <c r="K155" s="38"/>
      <c r="L155" s="41"/>
      <c r="M155" s="192"/>
      <c r="N155" s="193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8" t="s">
        <v>135</v>
      </c>
      <c r="AU155" s="18" t="s">
        <v>88</v>
      </c>
    </row>
    <row r="156" spans="1:65" s="2" customFormat="1" ht="16.5" customHeight="1">
      <c r="A156" s="36"/>
      <c r="B156" s="37"/>
      <c r="C156" s="223" t="s">
        <v>304</v>
      </c>
      <c r="D156" s="223" t="s">
        <v>259</v>
      </c>
      <c r="E156" s="224" t="s">
        <v>927</v>
      </c>
      <c r="F156" s="225" t="s">
        <v>928</v>
      </c>
      <c r="G156" s="226" t="s">
        <v>238</v>
      </c>
      <c r="H156" s="227">
        <v>1</v>
      </c>
      <c r="I156" s="228"/>
      <c r="J156" s="229">
        <f>ROUND(I156*H156,2)</f>
        <v>0</v>
      </c>
      <c r="K156" s="225" t="s">
        <v>132</v>
      </c>
      <c r="L156" s="230"/>
      <c r="M156" s="231" t="s">
        <v>32</v>
      </c>
      <c r="N156" s="232" t="s">
        <v>50</v>
      </c>
      <c r="O156" s="66"/>
      <c r="P156" s="185">
        <f>O156*H156</f>
        <v>0</v>
      </c>
      <c r="Q156" s="185">
        <v>1.8679999999999999E-2</v>
      </c>
      <c r="R156" s="185">
        <f>Q156*H156</f>
        <v>1.8679999999999999E-2</v>
      </c>
      <c r="S156" s="185">
        <v>0</v>
      </c>
      <c r="T156" s="18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7" t="s">
        <v>169</v>
      </c>
      <c r="AT156" s="187" t="s">
        <v>259</v>
      </c>
      <c r="AU156" s="187" t="s">
        <v>88</v>
      </c>
      <c r="AY156" s="18" t="s">
        <v>125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8" t="s">
        <v>21</v>
      </c>
      <c r="BK156" s="188">
        <f>ROUND(I156*H156,2)</f>
        <v>0</v>
      </c>
      <c r="BL156" s="18" t="s">
        <v>150</v>
      </c>
      <c r="BM156" s="187" t="s">
        <v>929</v>
      </c>
    </row>
    <row r="157" spans="1:65" s="2" customFormat="1" ht="24.2" customHeight="1">
      <c r="A157" s="36"/>
      <c r="B157" s="37"/>
      <c r="C157" s="176" t="s">
        <v>309</v>
      </c>
      <c r="D157" s="176" t="s">
        <v>128</v>
      </c>
      <c r="E157" s="177" t="s">
        <v>930</v>
      </c>
      <c r="F157" s="178" t="s">
        <v>931</v>
      </c>
      <c r="G157" s="179" t="s">
        <v>238</v>
      </c>
      <c r="H157" s="180">
        <v>4</v>
      </c>
      <c r="I157" s="181"/>
      <c r="J157" s="182">
        <f>ROUND(I157*H157,2)</f>
        <v>0</v>
      </c>
      <c r="K157" s="178" t="s">
        <v>141</v>
      </c>
      <c r="L157" s="41"/>
      <c r="M157" s="183" t="s">
        <v>32</v>
      </c>
      <c r="N157" s="184" t="s">
        <v>50</v>
      </c>
      <c r="O157" s="66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7" t="s">
        <v>150</v>
      </c>
      <c r="AT157" s="187" t="s">
        <v>128</v>
      </c>
      <c r="AU157" s="187" t="s">
        <v>88</v>
      </c>
      <c r="AY157" s="18" t="s">
        <v>125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8" t="s">
        <v>21</v>
      </c>
      <c r="BK157" s="188">
        <f>ROUND(I157*H157,2)</f>
        <v>0</v>
      </c>
      <c r="BL157" s="18" t="s">
        <v>150</v>
      </c>
      <c r="BM157" s="187" t="s">
        <v>932</v>
      </c>
    </row>
    <row r="158" spans="1:65" s="12" customFormat="1" ht="22.9" customHeight="1">
      <c r="B158" s="160"/>
      <c r="C158" s="161"/>
      <c r="D158" s="162" t="s">
        <v>78</v>
      </c>
      <c r="E158" s="174" t="s">
        <v>174</v>
      </c>
      <c r="F158" s="174" t="s">
        <v>235</v>
      </c>
      <c r="G158" s="161"/>
      <c r="H158" s="161"/>
      <c r="I158" s="164"/>
      <c r="J158" s="175">
        <f>BK158</f>
        <v>0</v>
      </c>
      <c r="K158" s="161"/>
      <c r="L158" s="166"/>
      <c r="M158" s="167"/>
      <c r="N158" s="168"/>
      <c r="O158" s="168"/>
      <c r="P158" s="169">
        <f>SUM(P159:P206)</f>
        <v>0</v>
      </c>
      <c r="Q158" s="168"/>
      <c r="R158" s="169">
        <f>SUM(R159:R206)</f>
        <v>1.2E-2</v>
      </c>
      <c r="S158" s="168"/>
      <c r="T158" s="170">
        <f>SUM(T159:T206)</f>
        <v>49.667696000000007</v>
      </c>
      <c r="AR158" s="171" t="s">
        <v>21</v>
      </c>
      <c r="AT158" s="172" t="s">
        <v>78</v>
      </c>
      <c r="AU158" s="172" t="s">
        <v>21</v>
      </c>
      <c r="AY158" s="171" t="s">
        <v>125</v>
      </c>
      <c r="BK158" s="173">
        <f>SUM(BK159:BK206)</f>
        <v>0</v>
      </c>
    </row>
    <row r="159" spans="1:65" s="2" customFormat="1" ht="16.5" customHeight="1">
      <c r="A159" s="36"/>
      <c r="B159" s="37"/>
      <c r="C159" s="176" t="s">
        <v>314</v>
      </c>
      <c r="D159" s="176" t="s">
        <v>128</v>
      </c>
      <c r="E159" s="177" t="s">
        <v>933</v>
      </c>
      <c r="F159" s="178" t="s">
        <v>934</v>
      </c>
      <c r="G159" s="179" t="s">
        <v>225</v>
      </c>
      <c r="H159" s="180">
        <v>2400</v>
      </c>
      <c r="I159" s="181"/>
      <c r="J159" s="182">
        <f>ROUND(I159*H159,2)</f>
        <v>0</v>
      </c>
      <c r="K159" s="178" t="s">
        <v>132</v>
      </c>
      <c r="L159" s="41"/>
      <c r="M159" s="183" t="s">
        <v>32</v>
      </c>
      <c r="N159" s="184" t="s">
        <v>50</v>
      </c>
      <c r="O159" s="66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150</v>
      </c>
      <c r="AT159" s="187" t="s">
        <v>128</v>
      </c>
      <c r="AU159" s="187" t="s">
        <v>88</v>
      </c>
      <c r="AY159" s="18" t="s">
        <v>125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8" t="s">
        <v>21</v>
      </c>
      <c r="BK159" s="188">
        <f>ROUND(I159*H159,2)</f>
        <v>0</v>
      </c>
      <c r="BL159" s="18" t="s">
        <v>150</v>
      </c>
      <c r="BM159" s="187" t="s">
        <v>935</v>
      </c>
    </row>
    <row r="160" spans="1:65" s="2" customFormat="1" ht="11.25">
      <c r="A160" s="36"/>
      <c r="B160" s="37"/>
      <c r="C160" s="38"/>
      <c r="D160" s="189" t="s">
        <v>135</v>
      </c>
      <c r="E160" s="38"/>
      <c r="F160" s="190" t="s">
        <v>936</v>
      </c>
      <c r="G160" s="38"/>
      <c r="H160" s="38"/>
      <c r="I160" s="191"/>
      <c r="J160" s="38"/>
      <c r="K160" s="38"/>
      <c r="L160" s="41"/>
      <c r="M160" s="192"/>
      <c r="N160" s="193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8" t="s">
        <v>135</v>
      </c>
      <c r="AU160" s="18" t="s">
        <v>88</v>
      </c>
    </row>
    <row r="161" spans="1:65" s="13" customFormat="1" ht="11.25">
      <c r="B161" s="200"/>
      <c r="C161" s="201"/>
      <c r="D161" s="202" t="s">
        <v>228</v>
      </c>
      <c r="E161" s="201"/>
      <c r="F161" s="204" t="s">
        <v>937</v>
      </c>
      <c r="G161" s="201"/>
      <c r="H161" s="205">
        <v>2400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228</v>
      </c>
      <c r="AU161" s="211" t="s">
        <v>88</v>
      </c>
      <c r="AV161" s="13" t="s">
        <v>88</v>
      </c>
      <c r="AW161" s="13" t="s">
        <v>4</v>
      </c>
      <c r="AX161" s="13" t="s">
        <v>21</v>
      </c>
      <c r="AY161" s="211" t="s">
        <v>125</v>
      </c>
    </row>
    <row r="162" spans="1:65" s="2" customFormat="1" ht="16.5" customHeight="1">
      <c r="A162" s="36"/>
      <c r="B162" s="37"/>
      <c r="C162" s="176" t="s">
        <v>7</v>
      </c>
      <c r="D162" s="176" t="s">
        <v>128</v>
      </c>
      <c r="E162" s="177" t="s">
        <v>938</v>
      </c>
      <c r="F162" s="178" t="s">
        <v>939</v>
      </c>
      <c r="G162" s="179" t="s">
        <v>225</v>
      </c>
      <c r="H162" s="180">
        <v>1200</v>
      </c>
      <c r="I162" s="181"/>
      <c r="J162" s="182">
        <f>ROUND(I162*H162,2)</f>
        <v>0</v>
      </c>
      <c r="K162" s="178" t="s">
        <v>132</v>
      </c>
      <c r="L162" s="41"/>
      <c r="M162" s="183" t="s">
        <v>32</v>
      </c>
      <c r="N162" s="184" t="s">
        <v>50</v>
      </c>
      <c r="O162" s="66"/>
      <c r="P162" s="185">
        <f>O162*H162</f>
        <v>0</v>
      </c>
      <c r="Q162" s="185">
        <v>1.0000000000000001E-5</v>
      </c>
      <c r="R162" s="185">
        <f>Q162*H162</f>
        <v>1.2E-2</v>
      </c>
      <c r="S162" s="185">
        <v>0</v>
      </c>
      <c r="T162" s="18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7" t="s">
        <v>150</v>
      </c>
      <c r="AT162" s="187" t="s">
        <v>128</v>
      </c>
      <c r="AU162" s="187" t="s">
        <v>88</v>
      </c>
      <c r="AY162" s="18" t="s">
        <v>125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8" t="s">
        <v>21</v>
      </c>
      <c r="BK162" s="188">
        <f>ROUND(I162*H162,2)</f>
        <v>0</v>
      </c>
      <c r="BL162" s="18" t="s">
        <v>150</v>
      </c>
      <c r="BM162" s="187" t="s">
        <v>940</v>
      </c>
    </row>
    <row r="163" spans="1:65" s="2" customFormat="1" ht="11.25">
      <c r="A163" s="36"/>
      <c r="B163" s="37"/>
      <c r="C163" s="38"/>
      <c r="D163" s="189" t="s">
        <v>135</v>
      </c>
      <c r="E163" s="38"/>
      <c r="F163" s="190" t="s">
        <v>941</v>
      </c>
      <c r="G163" s="38"/>
      <c r="H163" s="38"/>
      <c r="I163" s="191"/>
      <c r="J163" s="38"/>
      <c r="K163" s="38"/>
      <c r="L163" s="41"/>
      <c r="M163" s="192"/>
      <c r="N163" s="193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8" t="s">
        <v>135</v>
      </c>
      <c r="AU163" s="18" t="s">
        <v>88</v>
      </c>
    </row>
    <row r="164" spans="1:65" s="13" customFormat="1" ht="11.25">
      <c r="B164" s="200"/>
      <c r="C164" s="201"/>
      <c r="D164" s="202" t="s">
        <v>228</v>
      </c>
      <c r="E164" s="201"/>
      <c r="F164" s="204" t="s">
        <v>942</v>
      </c>
      <c r="G164" s="201"/>
      <c r="H164" s="205">
        <v>1200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228</v>
      </c>
      <c r="AU164" s="211" t="s">
        <v>88</v>
      </c>
      <c r="AV164" s="13" t="s">
        <v>88</v>
      </c>
      <c r="AW164" s="13" t="s">
        <v>4</v>
      </c>
      <c r="AX164" s="13" t="s">
        <v>21</v>
      </c>
      <c r="AY164" s="211" t="s">
        <v>125</v>
      </c>
    </row>
    <row r="165" spans="1:65" s="2" customFormat="1" ht="24.2" customHeight="1">
      <c r="A165" s="36"/>
      <c r="B165" s="37"/>
      <c r="C165" s="176" t="s">
        <v>323</v>
      </c>
      <c r="D165" s="176" t="s">
        <v>128</v>
      </c>
      <c r="E165" s="177" t="s">
        <v>943</v>
      </c>
      <c r="F165" s="178" t="s">
        <v>944</v>
      </c>
      <c r="G165" s="179" t="s">
        <v>225</v>
      </c>
      <c r="H165" s="180">
        <v>87.183000000000007</v>
      </c>
      <c r="I165" s="181"/>
      <c r="J165" s="182">
        <f>ROUND(I165*H165,2)</f>
        <v>0</v>
      </c>
      <c r="K165" s="178" t="s">
        <v>132</v>
      </c>
      <c r="L165" s="41"/>
      <c r="M165" s="183" t="s">
        <v>32</v>
      </c>
      <c r="N165" s="184" t="s">
        <v>50</v>
      </c>
      <c r="O165" s="66"/>
      <c r="P165" s="185">
        <f>O165*H165</f>
        <v>0</v>
      </c>
      <c r="Q165" s="185">
        <v>0</v>
      </c>
      <c r="R165" s="185">
        <f>Q165*H165</f>
        <v>0</v>
      </c>
      <c r="S165" s="185">
        <v>0.13100000000000001</v>
      </c>
      <c r="T165" s="186">
        <f>S165*H165</f>
        <v>11.420973000000002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150</v>
      </c>
      <c r="AT165" s="187" t="s">
        <v>128</v>
      </c>
      <c r="AU165" s="187" t="s">
        <v>88</v>
      </c>
      <c r="AY165" s="18" t="s">
        <v>125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8" t="s">
        <v>21</v>
      </c>
      <c r="BK165" s="188">
        <f>ROUND(I165*H165,2)</f>
        <v>0</v>
      </c>
      <c r="BL165" s="18" t="s">
        <v>150</v>
      </c>
      <c r="BM165" s="187" t="s">
        <v>945</v>
      </c>
    </row>
    <row r="166" spans="1:65" s="2" customFormat="1" ht="11.25">
      <c r="A166" s="36"/>
      <c r="B166" s="37"/>
      <c r="C166" s="38"/>
      <c r="D166" s="189" t="s">
        <v>135</v>
      </c>
      <c r="E166" s="38"/>
      <c r="F166" s="190" t="s">
        <v>946</v>
      </c>
      <c r="G166" s="38"/>
      <c r="H166" s="38"/>
      <c r="I166" s="191"/>
      <c r="J166" s="38"/>
      <c r="K166" s="38"/>
      <c r="L166" s="41"/>
      <c r="M166" s="192"/>
      <c r="N166" s="193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8" t="s">
        <v>135</v>
      </c>
      <c r="AU166" s="18" t="s">
        <v>88</v>
      </c>
    </row>
    <row r="167" spans="1:65" s="15" customFormat="1" ht="11.25">
      <c r="B167" s="236"/>
      <c r="C167" s="237"/>
      <c r="D167" s="202" t="s">
        <v>228</v>
      </c>
      <c r="E167" s="238" t="s">
        <v>32</v>
      </c>
      <c r="F167" s="239" t="s">
        <v>863</v>
      </c>
      <c r="G167" s="237"/>
      <c r="H167" s="238" t="s">
        <v>32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228</v>
      </c>
      <c r="AU167" s="245" t="s">
        <v>88</v>
      </c>
      <c r="AV167" s="15" t="s">
        <v>21</v>
      </c>
      <c r="AW167" s="15" t="s">
        <v>39</v>
      </c>
      <c r="AX167" s="15" t="s">
        <v>79</v>
      </c>
      <c r="AY167" s="245" t="s">
        <v>125</v>
      </c>
    </row>
    <row r="168" spans="1:65" s="13" customFormat="1" ht="11.25">
      <c r="B168" s="200"/>
      <c r="C168" s="201"/>
      <c r="D168" s="202" t="s">
        <v>228</v>
      </c>
      <c r="E168" s="203" t="s">
        <v>32</v>
      </c>
      <c r="F168" s="204" t="s">
        <v>947</v>
      </c>
      <c r="G168" s="201"/>
      <c r="H168" s="205">
        <v>14.212999999999999</v>
      </c>
      <c r="I168" s="206"/>
      <c r="J168" s="201"/>
      <c r="K168" s="201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228</v>
      </c>
      <c r="AU168" s="211" t="s">
        <v>88</v>
      </c>
      <c r="AV168" s="13" t="s">
        <v>88</v>
      </c>
      <c r="AW168" s="13" t="s">
        <v>39</v>
      </c>
      <c r="AX168" s="13" t="s">
        <v>79</v>
      </c>
      <c r="AY168" s="211" t="s">
        <v>125</v>
      </c>
    </row>
    <row r="169" spans="1:65" s="15" customFormat="1" ht="11.25">
      <c r="B169" s="236"/>
      <c r="C169" s="237"/>
      <c r="D169" s="202" t="s">
        <v>228</v>
      </c>
      <c r="E169" s="238" t="s">
        <v>32</v>
      </c>
      <c r="F169" s="239" t="s">
        <v>865</v>
      </c>
      <c r="G169" s="237"/>
      <c r="H169" s="238" t="s">
        <v>32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228</v>
      </c>
      <c r="AU169" s="245" t="s">
        <v>88</v>
      </c>
      <c r="AV169" s="15" t="s">
        <v>21</v>
      </c>
      <c r="AW169" s="15" t="s">
        <v>39</v>
      </c>
      <c r="AX169" s="15" t="s">
        <v>79</v>
      </c>
      <c r="AY169" s="245" t="s">
        <v>125</v>
      </c>
    </row>
    <row r="170" spans="1:65" s="13" customFormat="1" ht="11.25">
      <c r="B170" s="200"/>
      <c r="C170" s="201"/>
      <c r="D170" s="202" t="s">
        <v>228</v>
      </c>
      <c r="E170" s="203" t="s">
        <v>32</v>
      </c>
      <c r="F170" s="204" t="s">
        <v>948</v>
      </c>
      <c r="G170" s="201"/>
      <c r="H170" s="205">
        <v>24.58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228</v>
      </c>
      <c r="AU170" s="211" t="s">
        <v>88</v>
      </c>
      <c r="AV170" s="13" t="s">
        <v>88</v>
      </c>
      <c r="AW170" s="13" t="s">
        <v>39</v>
      </c>
      <c r="AX170" s="13" t="s">
        <v>79</v>
      </c>
      <c r="AY170" s="211" t="s">
        <v>125</v>
      </c>
    </row>
    <row r="171" spans="1:65" s="15" customFormat="1" ht="11.25">
      <c r="B171" s="236"/>
      <c r="C171" s="237"/>
      <c r="D171" s="202" t="s">
        <v>228</v>
      </c>
      <c r="E171" s="238" t="s">
        <v>32</v>
      </c>
      <c r="F171" s="239" t="s">
        <v>867</v>
      </c>
      <c r="G171" s="237"/>
      <c r="H171" s="238" t="s">
        <v>32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228</v>
      </c>
      <c r="AU171" s="245" t="s">
        <v>88</v>
      </c>
      <c r="AV171" s="15" t="s">
        <v>21</v>
      </c>
      <c r="AW171" s="15" t="s">
        <v>39</v>
      </c>
      <c r="AX171" s="15" t="s">
        <v>79</v>
      </c>
      <c r="AY171" s="245" t="s">
        <v>125</v>
      </c>
    </row>
    <row r="172" spans="1:65" s="13" customFormat="1" ht="11.25">
      <c r="B172" s="200"/>
      <c r="C172" s="201"/>
      <c r="D172" s="202" t="s">
        <v>228</v>
      </c>
      <c r="E172" s="203" t="s">
        <v>32</v>
      </c>
      <c r="F172" s="204" t="s">
        <v>949</v>
      </c>
      <c r="G172" s="201"/>
      <c r="H172" s="205">
        <v>24.195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228</v>
      </c>
      <c r="AU172" s="211" t="s">
        <v>88</v>
      </c>
      <c r="AV172" s="13" t="s">
        <v>88</v>
      </c>
      <c r="AW172" s="13" t="s">
        <v>39</v>
      </c>
      <c r="AX172" s="13" t="s">
        <v>79</v>
      </c>
      <c r="AY172" s="211" t="s">
        <v>125</v>
      </c>
    </row>
    <row r="173" spans="1:65" s="15" customFormat="1" ht="11.25">
      <c r="B173" s="236"/>
      <c r="C173" s="237"/>
      <c r="D173" s="202" t="s">
        <v>228</v>
      </c>
      <c r="E173" s="238" t="s">
        <v>32</v>
      </c>
      <c r="F173" s="239" t="s">
        <v>868</v>
      </c>
      <c r="G173" s="237"/>
      <c r="H173" s="238" t="s">
        <v>32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228</v>
      </c>
      <c r="AU173" s="245" t="s">
        <v>88</v>
      </c>
      <c r="AV173" s="15" t="s">
        <v>21</v>
      </c>
      <c r="AW173" s="15" t="s">
        <v>39</v>
      </c>
      <c r="AX173" s="15" t="s">
        <v>79</v>
      </c>
      <c r="AY173" s="245" t="s">
        <v>125</v>
      </c>
    </row>
    <row r="174" spans="1:65" s="13" customFormat="1" ht="11.25">
      <c r="B174" s="200"/>
      <c r="C174" s="201"/>
      <c r="D174" s="202" t="s">
        <v>228</v>
      </c>
      <c r="E174" s="203" t="s">
        <v>32</v>
      </c>
      <c r="F174" s="204" t="s">
        <v>950</v>
      </c>
      <c r="G174" s="201"/>
      <c r="H174" s="205">
        <v>24.195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228</v>
      </c>
      <c r="AU174" s="211" t="s">
        <v>88</v>
      </c>
      <c r="AV174" s="13" t="s">
        <v>88</v>
      </c>
      <c r="AW174" s="13" t="s">
        <v>39</v>
      </c>
      <c r="AX174" s="13" t="s">
        <v>79</v>
      </c>
      <c r="AY174" s="211" t="s">
        <v>125</v>
      </c>
    </row>
    <row r="175" spans="1:65" s="14" customFormat="1" ht="11.25">
      <c r="B175" s="212"/>
      <c r="C175" s="213"/>
      <c r="D175" s="202" t="s">
        <v>228</v>
      </c>
      <c r="E175" s="214" t="s">
        <v>32</v>
      </c>
      <c r="F175" s="215" t="s">
        <v>230</v>
      </c>
      <c r="G175" s="213"/>
      <c r="H175" s="216">
        <v>87.183000000000007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228</v>
      </c>
      <c r="AU175" s="222" t="s">
        <v>88</v>
      </c>
      <c r="AV175" s="14" t="s">
        <v>150</v>
      </c>
      <c r="AW175" s="14" t="s">
        <v>39</v>
      </c>
      <c r="AX175" s="14" t="s">
        <v>21</v>
      </c>
      <c r="AY175" s="222" t="s">
        <v>125</v>
      </c>
    </row>
    <row r="176" spans="1:65" s="2" customFormat="1" ht="24.2" customHeight="1">
      <c r="A176" s="36"/>
      <c r="B176" s="37"/>
      <c r="C176" s="176" t="s">
        <v>328</v>
      </c>
      <c r="D176" s="176" t="s">
        <v>128</v>
      </c>
      <c r="E176" s="177" t="s">
        <v>951</v>
      </c>
      <c r="F176" s="178" t="s">
        <v>952</v>
      </c>
      <c r="G176" s="179" t="s">
        <v>225</v>
      </c>
      <c r="H176" s="180">
        <v>123.648</v>
      </c>
      <c r="I176" s="181"/>
      <c r="J176" s="182">
        <f>ROUND(I176*H176,2)</f>
        <v>0</v>
      </c>
      <c r="K176" s="178" t="s">
        <v>132</v>
      </c>
      <c r="L176" s="41"/>
      <c r="M176" s="183" t="s">
        <v>32</v>
      </c>
      <c r="N176" s="184" t="s">
        <v>50</v>
      </c>
      <c r="O176" s="66"/>
      <c r="P176" s="185">
        <f>O176*H176</f>
        <v>0</v>
      </c>
      <c r="Q176" s="185">
        <v>0</v>
      </c>
      <c r="R176" s="185">
        <f>Q176*H176</f>
        <v>0</v>
      </c>
      <c r="S176" s="185">
        <v>0.26100000000000001</v>
      </c>
      <c r="T176" s="186">
        <f>S176*H176</f>
        <v>32.272128000000002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7" t="s">
        <v>150</v>
      </c>
      <c r="AT176" s="187" t="s">
        <v>128</v>
      </c>
      <c r="AU176" s="187" t="s">
        <v>88</v>
      </c>
      <c r="AY176" s="18" t="s">
        <v>125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8" t="s">
        <v>21</v>
      </c>
      <c r="BK176" s="188">
        <f>ROUND(I176*H176,2)</f>
        <v>0</v>
      </c>
      <c r="BL176" s="18" t="s">
        <v>150</v>
      </c>
      <c r="BM176" s="187" t="s">
        <v>953</v>
      </c>
    </row>
    <row r="177" spans="1:65" s="2" customFormat="1" ht="11.25">
      <c r="A177" s="36"/>
      <c r="B177" s="37"/>
      <c r="C177" s="38"/>
      <c r="D177" s="189" t="s">
        <v>135</v>
      </c>
      <c r="E177" s="38"/>
      <c r="F177" s="190" t="s">
        <v>954</v>
      </c>
      <c r="G177" s="38"/>
      <c r="H177" s="38"/>
      <c r="I177" s="191"/>
      <c r="J177" s="38"/>
      <c r="K177" s="38"/>
      <c r="L177" s="41"/>
      <c r="M177" s="192"/>
      <c r="N177" s="193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8" t="s">
        <v>135</v>
      </c>
      <c r="AU177" s="18" t="s">
        <v>88</v>
      </c>
    </row>
    <row r="178" spans="1:65" s="15" customFormat="1" ht="11.25">
      <c r="B178" s="236"/>
      <c r="C178" s="237"/>
      <c r="D178" s="202" t="s">
        <v>228</v>
      </c>
      <c r="E178" s="238" t="s">
        <v>32</v>
      </c>
      <c r="F178" s="239" t="s">
        <v>865</v>
      </c>
      <c r="G178" s="237"/>
      <c r="H178" s="238" t="s">
        <v>32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228</v>
      </c>
      <c r="AU178" s="245" t="s">
        <v>88</v>
      </c>
      <c r="AV178" s="15" t="s">
        <v>21</v>
      </c>
      <c r="AW178" s="15" t="s">
        <v>39</v>
      </c>
      <c r="AX178" s="15" t="s">
        <v>79</v>
      </c>
      <c r="AY178" s="245" t="s">
        <v>125</v>
      </c>
    </row>
    <row r="179" spans="1:65" s="13" customFormat="1" ht="11.25">
      <c r="B179" s="200"/>
      <c r="C179" s="201"/>
      <c r="D179" s="202" t="s">
        <v>228</v>
      </c>
      <c r="E179" s="203" t="s">
        <v>32</v>
      </c>
      <c r="F179" s="204" t="s">
        <v>955</v>
      </c>
      <c r="G179" s="201"/>
      <c r="H179" s="205">
        <v>41.216000000000001</v>
      </c>
      <c r="I179" s="206"/>
      <c r="J179" s="201"/>
      <c r="K179" s="201"/>
      <c r="L179" s="207"/>
      <c r="M179" s="208"/>
      <c r="N179" s="209"/>
      <c r="O179" s="209"/>
      <c r="P179" s="209"/>
      <c r="Q179" s="209"/>
      <c r="R179" s="209"/>
      <c r="S179" s="209"/>
      <c r="T179" s="210"/>
      <c r="AT179" s="211" t="s">
        <v>228</v>
      </c>
      <c r="AU179" s="211" t="s">
        <v>88</v>
      </c>
      <c r="AV179" s="13" t="s">
        <v>88</v>
      </c>
      <c r="AW179" s="13" t="s">
        <v>39</v>
      </c>
      <c r="AX179" s="13" t="s">
        <v>79</v>
      </c>
      <c r="AY179" s="211" t="s">
        <v>125</v>
      </c>
    </row>
    <row r="180" spans="1:65" s="15" customFormat="1" ht="11.25">
      <c r="B180" s="236"/>
      <c r="C180" s="237"/>
      <c r="D180" s="202" t="s">
        <v>228</v>
      </c>
      <c r="E180" s="238" t="s">
        <v>32</v>
      </c>
      <c r="F180" s="239" t="s">
        <v>867</v>
      </c>
      <c r="G180" s="237"/>
      <c r="H180" s="238" t="s">
        <v>32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228</v>
      </c>
      <c r="AU180" s="245" t="s">
        <v>88</v>
      </c>
      <c r="AV180" s="15" t="s">
        <v>21</v>
      </c>
      <c r="AW180" s="15" t="s">
        <v>39</v>
      </c>
      <c r="AX180" s="15" t="s">
        <v>79</v>
      </c>
      <c r="AY180" s="245" t="s">
        <v>125</v>
      </c>
    </row>
    <row r="181" spans="1:65" s="13" customFormat="1" ht="11.25">
      <c r="B181" s="200"/>
      <c r="C181" s="201"/>
      <c r="D181" s="202" t="s">
        <v>228</v>
      </c>
      <c r="E181" s="203" t="s">
        <v>32</v>
      </c>
      <c r="F181" s="204" t="s">
        <v>955</v>
      </c>
      <c r="G181" s="201"/>
      <c r="H181" s="205">
        <v>41.216000000000001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228</v>
      </c>
      <c r="AU181" s="211" t="s">
        <v>88</v>
      </c>
      <c r="AV181" s="13" t="s">
        <v>88</v>
      </c>
      <c r="AW181" s="13" t="s">
        <v>39</v>
      </c>
      <c r="AX181" s="13" t="s">
        <v>79</v>
      </c>
      <c r="AY181" s="211" t="s">
        <v>125</v>
      </c>
    </row>
    <row r="182" spans="1:65" s="15" customFormat="1" ht="11.25">
      <c r="B182" s="236"/>
      <c r="C182" s="237"/>
      <c r="D182" s="202" t="s">
        <v>228</v>
      </c>
      <c r="E182" s="238" t="s">
        <v>32</v>
      </c>
      <c r="F182" s="239" t="s">
        <v>875</v>
      </c>
      <c r="G182" s="237"/>
      <c r="H182" s="238" t="s">
        <v>32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228</v>
      </c>
      <c r="AU182" s="245" t="s">
        <v>88</v>
      </c>
      <c r="AV182" s="15" t="s">
        <v>21</v>
      </c>
      <c r="AW182" s="15" t="s">
        <v>39</v>
      </c>
      <c r="AX182" s="15" t="s">
        <v>79</v>
      </c>
      <c r="AY182" s="245" t="s">
        <v>125</v>
      </c>
    </row>
    <row r="183" spans="1:65" s="13" customFormat="1" ht="11.25">
      <c r="B183" s="200"/>
      <c r="C183" s="201"/>
      <c r="D183" s="202" t="s">
        <v>228</v>
      </c>
      <c r="E183" s="203" t="s">
        <v>32</v>
      </c>
      <c r="F183" s="204" t="s">
        <v>955</v>
      </c>
      <c r="G183" s="201"/>
      <c r="H183" s="205">
        <v>41.216000000000001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228</v>
      </c>
      <c r="AU183" s="211" t="s">
        <v>88</v>
      </c>
      <c r="AV183" s="13" t="s">
        <v>88</v>
      </c>
      <c r="AW183" s="13" t="s">
        <v>39</v>
      </c>
      <c r="AX183" s="13" t="s">
        <v>79</v>
      </c>
      <c r="AY183" s="211" t="s">
        <v>125</v>
      </c>
    </row>
    <row r="184" spans="1:65" s="14" customFormat="1" ht="11.25">
      <c r="B184" s="212"/>
      <c r="C184" s="213"/>
      <c r="D184" s="202" t="s">
        <v>228</v>
      </c>
      <c r="E184" s="214" t="s">
        <v>32</v>
      </c>
      <c r="F184" s="215" t="s">
        <v>230</v>
      </c>
      <c r="G184" s="213"/>
      <c r="H184" s="216">
        <v>123.648</v>
      </c>
      <c r="I184" s="217"/>
      <c r="J184" s="213"/>
      <c r="K184" s="213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228</v>
      </c>
      <c r="AU184" s="222" t="s">
        <v>88</v>
      </c>
      <c r="AV184" s="14" t="s">
        <v>150</v>
      </c>
      <c r="AW184" s="14" t="s">
        <v>39</v>
      </c>
      <c r="AX184" s="14" t="s">
        <v>21</v>
      </c>
      <c r="AY184" s="222" t="s">
        <v>125</v>
      </c>
    </row>
    <row r="185" spans="1:65" s="2" customFormat="1" ht="38.65" customHeight="1">
      <c r="A185" s="36"/>
      <c r="B185" s="37"/>
      <c r="C185" s="176" t="s">
        <v>333</v>
      </c>
      <c r="D185" s="176" t="s">
        <v>128</v>
      </c>
      <c r="E185" s="177" t="s">
        <v>956</v>
      </c>
      <c r="F185" s="178" t="s">
        <v>957</v>
      </c>
      <c r="G185" s="179" t="s">
        <v>225</v>
      </c>
      <c r="H185" s="180">
        <v>15.12</v>
      </c>
      <c r="I185" s="181"/>
      <c r="J185" s="182">
        <f>ROUND(I185*H185,2)</f>
        <v>0</v>
      </c>
      <c r="K185" s="178" t="s">
        <v>141</v>
      </c>
      <c r="L185" s="41"/>
      <c r="M185" s="183" t="s">
        <v>32</v>
      </c>
      <c r="N185" s="184" t="s">
        <v>50</v>
      </c>
      <c r="O185" s="66"/>
      <c r="P185" s="185">
        <f>O185*H185</f>
        <v>0</v>
      </c>
      <c r="Q185" s="185">
        <v>0</v>
      </c>
      <c r="R185" s="185">
        <f>Q185*H185</f>
        <v>0</v>
      </c>
      <c r="S185" s="185">
        <v>0.11700000000000001</v>
      </c>
      <c r="T185" s="186">
        <f>S185*H185</f>
        <v>1.7690399999999999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7" t="s">
        <v>150</v>
      </c>
      <c r="AT185" s="187" t="s">
        <v>128</v>
      </c>
      <c r="AU185" s="187" t="s">
        <v>88</v>
      </c>
      <c r="AY185" s="18" t="s">
        <v>125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8" t="s">
        <v>21</v>
      </c>
      <c r="BK185" s="188">
        <f>ROUND(I185*H185,2)</f>
        <v>0</v>
      </c>
      <c r="BL185" s="18" t="s">
        <v>150</v>
      </c>
      <c r="BM185" s="187" t="s">
        <v>958</v>
      </c>
    </row>
    <row r="186" spans="1:65" s="13" customFormat="1" ht="11.25">
      <c r="B186" s="200"/>
      <c r="C186" s="201"/>
      <c r="D186" s="202" t="s">
        <v>228</v>
      </c>
      <c r="E186" s="203" t="s">
        <v>32</v>
      </c>
      <c r="F186" s="204" t="s">
        <v>959</v>
      </c>
      <c r="G186" s="201"/>
      <c r="H186" s="205">
        <v>15.12</v>
      </c>
      <c r="I186" s="206"/>
      <c r="J186" s="201"/>
      <c r="K186" s="201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228</v>
      </c>
      <c r="AU186" s="211" t="s">
        <v>88</v>
      </c>
      <c r="AV186" s="13" t="s">
        <v>88</v>
      </c>
      <c r="AW186" s="13" t="s">
        <v>39</v>
      </c>
      <c r="AX186" s="13" t="s">
        <v>21</v>
      </c>
      <c r="AY186" s="211" t="s">
        <v>125</v>
      </c>
    </row>
    <row r="187" spans="1:65" s="2" customFormat="1" ht="24.2" customHeight="1">
      <c r="A187" s="36"/>
      <c r="B187" s="37"/>
      <c r="C187" s="176" t="s">
        <v>338</v>
      </c>
      <c r="D187" s="176" t="s">
        <v>128</v>
      </c>
      <c r="E187" s="177" t="s">
        <v>960</v>
      </c>
      <c r="F187" s="178" t="s">
        <v>961</v>
      </c>
      <c r="G187" s="179" t="s">
        <v>962</v>
      </c>
      <c r="H187" s="180">
        <v>0.68100000000000005</v>
      </c>
      <c r="I187" s="181"/>
      <c r="J187" s="182">
        <f>ROUND(I187*H187,2)</f>
        <v>0</v>
      </c>
      <c r="K187" s="178" t="s">
        <v>132</v>
      </c>
      <c r="L187" s="41"/>
      <c r="M187" s="183" t="s">
        <v>32</v>
      </c>
      <c r="N187" s="184" t="s">
        <v>50</v>
      </c>
      <c r="O187" s="66"/>
      <c r="P187" s="185">
        <f>O187*H187</f>
        <v>0</v>
      </c>
      <c r="Q187" s="185">
        <v>0</v>
      </c>
      <c r="R187" s="185">
        <f>Q187*H187</f>
        <v>0</v>
      </c>
      <c r="S187" s="185">
        <v>1.8</v>
      </c>
      <c r="T187" s="186">
        <f>S187*H187</f>
        <v>1.2258000000000002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7" t="s">
        <v>150</v>
      </c>
      <c r="AT187" s="187" t="s">
        <v>128</v>
      </c>
      <c r="AU187" s="187" t="s">
        <v>88</v>
      </c>
      <c r="AY187" s="18" t="s">
        <v>125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8" t="s">
        <v>21</v>
      </c>
      <c r="BK187" s="188">
        <f>ROUND(I187*H187,2)</f>
        <v>0</v>
      </c>
      <c r="BL187" s="18" t="s">
        <v>150</v>
      </c>
      <c r="BM187" s="187" t="s">
        <v>963</v>
      </c>
    </row>
    <row r="188" spans="1:65" s="2" customFormat="1" ht="11.25">
      <c r="A188" s="36"/>
      <c r="B188" s="37"/>
      <c r="C188" s="38"/>
      <c r="D188" s="189" t="s">
        <v>135</v>
      </c>
      <c r="E188" s="38"/>
      <c r="F188" s="190" t="s">
        <v>964</v>
      </c>
      <c r="G188" s="38"/>
      <c r="H188" s="38"/>
      <c r="I188" s="191"/>
      <c r="J188" s="38"/>
      <c r="K188" s="38"/>
      <c r="L188" s="41"/>
      <c r="M188" s="192"/>
      <c r="N188" s="193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8" t="s">
        <v>135</v>
      </c>
      <c r="AU188" s="18" t="s">
        <v>88</v>
      </c>
    </row>
    <row r="189" spans="1:65" s="15" customFormat="1" ht="11.25">
      <c r="B189" s="236"/>
      <c r="C189" s="237"/>
      <c r="D189" s="202" t="s">
        <v>228</v>
      </c>
      <c r="E189" s="238" t="s">
        <v>32</v>
      </c>
      <c r="F189" s="239" t="s">
        <v>863</v>
      </c>
      <c r="G189" s="237"/>
      <c r="H189" s="238" t="s">
        <v>32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228</v>
      </c>
      <c r="AU189" s="245" t="s">
        <v>88</v>
      </c>
      <c r="AV189" s="15" t="s">
        <v>21</v>
      </c>
      <c r="AW189" s="15" t="s">
        <v>39</v>
      </c>
      <c r="AX189" s="15" t="s">
        <v>79</v>
      </c>
      <c r="AY189" s="245" t="s">
        <v>125</v>
      </c>
    </row>
    <row r="190" spans="1:65" s="13" customFormat="1" ht="11.25">
      <c r="B190" s="200"/>
      <c r="C190" s="201"/>
      <c r="D190" s="202" t="s">
        <v>228</v>
      </c>
      <c r="E190" s="203" t="s">
        <v>32</v>
      </c>
      <c r="F190" s="204" t="s">
        <v>965</v>
      </c>
      <c r="G190" s="201"/>
      <c r="H190" s="205">
        <v>0.68100000000000005</v>
      </c>
      <c r="I190" s="206"/>
      <c r="J190" s="201"/>
      <c r="K190" s="201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228</v>
      </c>
      <c r="AU190" s="211" t="s">
        <v>88</v>
      </c>
      <c r="AV190" s="13" t="s">
        <v>88</v>
      </c>
      <c r="AW190" s="13" t="s">
        <v>39</v>
      </c>
      <c r="AX190" s="13" t="s">
        <v>79</v>
      </c>
      <c r="AY190" s="211" t="s">
        <v>125</v>
      </c>
    </row>
    <row r="191" spans="1:65" s="14" customFormat="1" ht="11.25">
      <c r="B191" s="212"/>
      <c r="C191" s="213"/>
      <c r="D191" s="202" t="s">
        <v>228</v>
      </c>
      <c r="E191" s="214" t="s">
        <v>32</v>
      </c>
      <c r="F191" s="215" t="s">
        <v>230</v>
      </c>
      <c r="G191" s="213"/>
      <c r="H191" s="216">
        <v>0.68100000000000005</v>
      </c>
      <c r="I191" s="217"/>
      <c r="J191" s="213"/>
      <c r="K191" s="213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228</v>
      </c>
      <c r="AU191" s="222" t="s">
        <v>88</v>
      </c>
      <c r="AV191" s="14" t="s">
        <v>150</v>
      </c>
      <c r="AW191" s="14" t="s">
        <v>39</v>
      </c>
      <c r="AX191" s="14" t="s">
        <v>21</v>
      </c>
      <c r="AY191" s="222" t="s">
        <v>125</v>
      </c>
    </row>
    <row r="192" spans="1:65" s="2" customFormat="1" ht="24.2" customHeight="1">
      <c r="A192" s="36"/>
      <c r="B192" s="37"/>
      <c r="C192" s="176" t="s">
        <v>343</v>
      </c>
      <c r="D192" s="176" t="s">
        <v>128</v>
      </c>
      <c r="E192" s="177" t="s">
        <v>966</v>
      </c>
      <c r="F192" s="178" t="s">
        <v>967</v>
      </c>
      <c r="G192" s="179" t="s">
        <v>225</v>
      </c>
      <c r="H192" s="180">
        <v>36.838999999999999</v>
      </c>
      <c r="I192" s="181"/>
      <c r="J192" s="182">
        <f>ROUND(I192*H192,2)</f>
        <v>0</v>
      </c>
      <c r="K192" s="178" t="s">
        <v>132</v>
      </c>
      <c r="L192" s="41"/>
      <c r="M192" s="183" t="s">
        <v>32</v>
      </c>
      <c r="N192" s="184" t="s">
        <v>50</v>
      </c>
      <c r="O192" s="66"/>
      <c r="P192" s="185">
        <f>O192*H192</f>
        <v>0</v>
      </c>
      <c r="Q192" s="185">
        <v>0</v>
      </c>
      <c r="R192" s="185">
        <f>Q192*H192</f>
        <v>0</v>
      </c>
      <c r="S192" s="185">
        <v>7.5999999999999998E-2</v>
      </c>
      <c r="T192" s="186">
        <f>S192*H192</f>
        <v>2.7997639999999997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7" t="s">
        <v>150</v>
      </c>
      <c r="AT192" s="187" t="s">
        <v>128</v>
      </c>
      <c r="AU192" s="187" t="s">
        <v>88</v>
      </c>
      <c r="AY192" s="18" t="s">
        <v>125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8" t="s">
        <v>21</v>
      </c>
      <c r="BK192" s="188">
        <f>ROUND(I192*H192,2)</f>
        <v>0</v>
      </c>
      <c r="BL192" s="18" t="s">
        <v>150</v>
      </c>
      <c r="BM192" s="187" t="s">
        <v>968</v>
      </c>
    </row>
    <row r="193" spans="1:65" s="2" customFormat="1" ht="11.25">
      <c r="A193" s="36"/>
      <c r="B193" s="37"/>
      <c r="C193" s="38"/>
      <c r="D193" s="189" t="s">
        <v>135</v>
      </c>
      <c r="E193" s="38"/>
      <c r="F193" s="190" t="s">
        <v>969</v>
      </c>
      <c r="G193" s="38"/>
      <c r="H193" s="38"/>
      <c r="I193" s="191"/>
      <c r="J193" s="38"/>
      <c r="K193" s="38"/>
      <c r="L193" s="41"/>
      <c r="M193" s="192"/>
      <c r="N193" s="193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8" t="s">
        <v>135</v>
      </c>
      <c r="AU193" s="18" t="s">
        <v>88</v>
      </c>
    </row>
    <row r="194" spans="1:65" s="15" customFormat="1" ht="11.25">
      <c r="B194" s="236"/>
      <c r="C194" s="237"/>
      <c r="D194" s="202" t="s">
        <v>228</v>
      </c>
      <c r="E194" s="238" t="s">
        <v>32</v>
      </c>
      <c r="F194" s="239" t="s">
        <v>863</v>
      </c>
      <c r="G194" s="237"/>
      <c r="H194" s="238" t="s">
        <v>32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AT194" s="245" t="s">
        <v>228</v>
      </c>
      <c r="AU194" s="245" t="s">
        <v>88</v>
      </c>
      <c r="AV194" s="15" t="s">
        <v>21</v>
      </c>
      <c r="AW194" s="15" t="s">
        <v>39</v>
      </c>
      <c r="AX194" s="15" t="s">
        <v>79</v>
      </c>
      <c r="AY194" s="245" t="s">
        <v>125</v>
      </c>
    </row>
    <row r="195" spans="1:65" s="13" customFormat="1" ht="11.25">
      <c r="B195" s="200"/>
      <c r="C195" s="201"/>
      <c r="D195" s="202" t="s">
        <v>228</v>
      </c>
      <c r="E195" s="203" t="s">
        <v>32</v>
      </c>
      <c r="F195" s="204" t="s">
        <v>970</v>
      </c>
      <c r="G195" s="201"/>
      <c r="H195" s="205">
        <v>5.7130000000000001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228</v>
      </c>
      <c r="AU195" s="211" t="s">
        <v>88</v>
      </c>
      <c r="AV195" s="13" t="s">
        <v>88</v>
      </c>
      <c r="AW195" s="13" t="s">
        <v>39</v>
      </c>
      <c r="AX195" s="13" t="s">
        <v>79</v>
      </c>
      <c r="AY195" s="211" t="s">
        <v>125</v>
      </c>
    </row>
    <row r="196" spans="1:65" s="15" customFormat="1" ht="11.25">
      <c r="B196" s="236"/>
      <c r="C196" s="237"/>
      <c r="D196" s="202" t="s">
        <v>228</v>
      </c>
      <c r="E196" s="238" t="s">
        <v>32</v>
      </c>
      <c r="F196" s="239" t="s">
        <v>865</v>
      </c>
      <c r="G196" s="237"/>
      <c r="H196" s="238" t="s">
        <v>32</v>
      </c>
      <c r="I196" s="240"/>
      <c r="J196" s="237"/>
      <c r="K196" s="237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228</v>
      </c>
      <c r="AU196" s="245" t="s">
        <v>88</v>
      </c>
      <c r="AV196" s="15" t="s">
        <v>21</v>
      </c>
      <c r="AW196" s="15" t="s">
        <v>39</v>
      </c>
      <c r="AX196" s="15" t="s">
        <v>79</v>
      </c>
      <c r="AY196" s="245" t="s">
        <v>125</v>
      </c>
    </row>
    <row r="197" spans="1:65" s="13" customFormat="1" ht="11.25">
      <c r="B197" s="200"/>
      <c r="C197" s="201"/>
      <c r="D197" s="202" t="s">
        <v>228</v>
      </c>
      <c r="E197" s="203" t="s">
        <v>32</v>
      </c>
      <c r="F197" s="204" t="s">
        <v>971</v>
      </c>
      <c r="G197" s="201"/>
      <c r="H197" s="205">
        <v>11.426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228</v>
      </c>
      <c r="AU197" s="211" t="s">
        <v>88</v>
      </c>
      <c r="AV197" s="13" t="s">
        <v>88</v>
      </c>
      <c r="AW197" s="13" t="s">
        <v>39</v>
      </c>
      <c r="AX197" s="13" t="s">
        <v>79</v>
      </c>
      <c r="AY197" s="211" t="s">
        <v>125</v>
      </c>
    </row>
    <row r="198" spans="1:65" s="15" customFormat="1" ht="11.25">
      <c r="B198" s="236"/>
      <c r="C198" s="237"/>
      <c r="D198" s="202" t="s">
        <v>228</v>
      </c>
      <c r="E198" s="238" t="s">
        <v>32</v>
      </c>
      <c r="F198" s="239" t="s">
        <v>867</v>
      </c>
      <c r="G198" s="237"/>
      <c r="H198" s="238" t="s">
        <v>32</v>
      </c>
      <c r="I198" s="240"/>
      <c r="J198" s="237"/>
      <c r="K198" s="237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228</v>
      </c>
      <c r="AU198" s="245" t="s">
        <v>88</v>
      </c>
      <c r="AV198" s="15" t="s">
        <v>21</v>
      </c>
      <c r="AW198" s="15" t="s">
        <v>39</v>
      </c>
      <c r="AX198" s="15" t="s">
        <v>79</v>
      </c>
      <c r="AY198" s="245" t="s">
        <v>125</v>
      </c>
    </row>
    <row r="199" spans="1:65" s="13" customFormat="1" ht="11.25">
      <c r="B199" s="200"/>
      <c r="C199" s="201"/>
      <c r="D199" s="202" t="s">
        <v>228</v>
      </c>
      <c r="E199" s="203" t="s">
        <v>32</v>
      </c>
      <c r="F199" s="204" t="s">
        <v>972</v>
      </c>
      <c r="G199" s="201"/>
      <c r="H199" s="205">
        <v>9.85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228</v>
      </c>
      <c r="AU199" s="211" t="s">
        <v>88</v>
      </c>
      <c r="AV199" s="13" t="s">
        <v>88</v>
      </c>
      <c r="AW199" s="13" t="s">
        <v>39</v>
      </c>
      <c r="AX199" s="13" t="s">
        <v>79</v>
      </c>
      <c r="AY199" s="211" t="s">
        <v>125</v>
      </c>
    </row>
    <row r="200" spans="1:65" s="15" customFormat="1" ht="11.25">
      <c r="B200" s="236"/>
      <c r="C200" s="237"/>
      <c r="D200" s="202" t="s">
        <v>228</v>
      </c>
      <c r="E200" s="238" t="s">
        <v>32</v>
      </c>
      <c r="F200" s="239" t="s">
        <v>868</v>
      </c>
      <c r="G200" s="237"/>
      <c r="H200" s="238" t="s">
        <v>32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228</v>
      </c>
      <c r="AU200" s="245" t="s">
        <v>88</v>
      </c>
      <c r="AV200" s="15" t="s">
        <v>21</v>
      </c>
      <c r="AW200" s="15" t="s">
        <v>39</v>
      </c>
      <c r="AX200" s="15" t="s">
        <v>79</v>
      </c>
      <c r="AY200" s="245" t="s">
        <v>125</v>
      </c>
    </row>
    <row r="201" spans="1:65" s="13" customFormat="1" ht="11.25">
      <c r="B201" s="200"/>
      <c r="C201" s="201"/>
      <c r="D201" s="202" t="s">
        <v>228</v>
      </c>
      <c r="E201" s="203" t="s">
        <v>32</v>
      </c>
      <c r="F201" s="204" t="s">
        <v>973</v>
      </c>
      <c r="G201" s="201"/>
      <c r="H201" s="205">
        <v>9.85</v>
      </c>
      <c r="I201" s="206"/>
      <c r="J201" s="201"/>
      <c r="K201" s="201"/>
      <c r="L201" s="207"/>
      <c r="M201" s="208"/>
      <c r="N201" s="209"/>
      <c r="O201" s="209"/>
      <c r="P201" s="209"/>
      <c r="Q201" s="209"/>
      <c r="R201" s="209"/>
      <c r="S201" s="209"/>
      <c r="T201" s="210"/>
      <c r="AT201" s="211" t="s">
        <v>228</v>
      </c>
      <c r="AU201" s="211" t="s">
        <v>88</v>
      </c>
      <c r="AV201" s="13" t="s">
        <v>88</v>
      </c>
      <c r="AW201" s="13" t="s">
        <v>39</v>
      </c>
      <c r="AX201" s="13" t="s">
        <v>79</v>
      </c>
      <c r="AY201" s="211" t="s">
        <v>125</v>
      </c>
    </row>
    <row r="202" spans="1:65" s="14" customFormat="1" ht="11.25">
      <c r="B202" s="212"/>
      <c r="C202" s="213"/>
      <c r="D202" s="202" t="s">
        <v>228</v>
      </c>
      <c r="E202" s="214" t="s">
        <v>32</v>
      </c>
      <c r="F202" s="215" t="s">
        <v>230</v>
      </c>
      <c r="G202" s="213"/>
      <c r="H202" s="216">
        <v>36.838999999999999</v>
      </c>
      <c r="I202" s="217"/>
      <c r="J202" s="213"/>
      <c r="K202" s="213"/>
      <c r="L202" s="218"/>
      <c r="M202" s="219"/>
      <c r="N202" s="220"/>
      <c r="O202" s="220"/>
      <c r="P202" s="220"/>
      <c r="Q202" s="220"/>
      <c r="R202" s="220"/>
      <c r="S202" s="220"/>
      <c r="T202" s="221"/>
      <c r="AT202" s="222" t="s">
        <v>228</v>
      </c>
      <c r="AU202" s="222" t="s">
        <v>88</v>
      </c>
      <c r="AV202" s="14" t="s">
        <v>150</v>
      </c>
      <c r="AW202" s="14" t="s">
        <v>39</v>
      </c>
      <c r="AX202" s="14" t="s">
        <v>21</v>
      </c>
      <c r="AY202" s="222" t="s">
        <v>125</v>
      </c>
    </row>
    <row r="203" spans="1:65" s="2" customFormat="1" ht="24.2" customHeight="1">
      <c r="A203" s="36"/>
      <c r="B203" s="37"/>
      <c r="C203" s="176" t="s">
        <v>348</v>
      </c>
      <c r="D203" s="176" t="s">
        <v>128</v>
      </c>
      <c r="E203" s="177" t="s">
        <v>974</v>
      </c>
      <c r="F203" s="178" t="s">
        <v>975</v>
      </c>
      <c r="G203" s="179" t="s">
        <v>225</v>
      </c>
      <c r="H203" s="180">
        <v>2.8570000000000002</v>
      </c>
      <c r="I203" s="181"/>
      <c r="J203" s="182">
        <f>ROUND(I203*H203,2)</f>
        <v>0</v>
      </c>
      <c r="K203" s="178" t="s">
        <v>132</v>
      </c>
      <c r="L203" s="41"/>
      <c r="M203" s="183" t="s">
        <v>32</v>
      </c>
      <c r="N203" s="184" t="s">
        <v>50</v>
      </c>
      <c r="O203" s="66"/>
      <c r="P203" s="185">
        <f>O203*H203</f>
        <v>0</v>
      </c>
      <c r="Q203" s="185">
        <v>0</v>
      </c>
      <c r="R203" s="185">
        <f>Q203*H203</f>
        <v>0</v>
      </c>
      <c r="S203" s="185">
        <v>6.3E-2</v>
      </c>
      <c r="T203" s="186">
        <f>S203*H203</f>
        <v>0.17999100000000001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7" t="s">
        <v>150</v>
      </c>
      <c r="AT203" s="187" t="s">
        <v>128</v>
      </c>
      <c r="AU203" s="187" t="s">
        <v>88</v>
      </c>
      <c r="AY203" s="18" t="s">
        <v>125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8" t="s">
        <v>21</v>
      </c>
      <c r="BK203" s="188">
        <f>ROUND(I203*H203,2)</f>
        <v>0</v>
      </c>
      <c r="BL203" s="18" t="s">
        <v>150</v>
      </c>
      <c r="BM203" s="187" t="s">
        <v>976</v>
      </c>
    </row>
    <row r="204" spans="1:65" s="2" customFormat="1" ht="11.25">
      <c r="A204" s="36"/>
      <c r="B204" s="37"/>
      <c r="C204" s="38"/>
      <c r="D204" s="189" t="s">
        <v>135</v>
      </c>
      <c r="E204" s="38"/>
      <c r="F204" s="190" t="s">
        <v>977</v>
      </c>
      <c r="G204" s="38"/>
      <c r="H204" s="38"/>
      <c r="I204" s="191"/>
      <c r="J204" s="38"/>
      <c r="K204" s="38"/>
      <c r="L204" s="41"/>
      <c r="M204" s="192"/>
      <c r="N204" s="193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8" t="s">
        <v>135</v>
      </c>
      <c r="AU204" s="18" t="s">
        <v>88</v>
      </c>
    </row>
    <row r="205" spans="1:65" s="13" customFormat="1" ht="11.25">
      <c r="B205" s="200"/>
      <c r="C205" s="201"/>
      <c r="D205" s="202" t="s">
        <v>228</v>
      </c>
      <c r="E205" s="203" t="s">
        <v>32</v>
      </c>
      <c r="F205" s="204" t="s">
        <v>978</v>
      </c>
      <c r="G205" s="201"/>
      <c r="H205" s="205">
        <v>2.8570000000000002</v>
      </c>
      <c r="I205" s="206"/>
      <c r="J205" s="201"/>
      <c r="K205" s="201"/>
      <c r="L205" s="207"/>
      <c r="M205" s="208"/>
      <c r="N205" s="209"/>
      <c r="O205" s="209"/>
      <c r="P205" s="209"/>
      <c r="Q205" s="209"/>
      <c r="R205" s="209"/>
      <c r="S205" s="209"/>
      <c r="T205" s="210"/>
      <c r="AT205" s="211" t="s">
        <v>228</v>
      </c>
      <c r="AU205" s="211" t="s">
        <v>88</v>
      </c>
      <c r="AV205" s="13" t="s">
        <v>88</v>
      </c>
      <c r="AW205" s="13" t="s">
        <v>39</v>
      </c>
      <c r="AX205" s="13" t="s">
        <v>79</v>
      </c>
      <c r="AY205" s="211" t="s">
        <v>125</v>
      </c>
    </row>
    <row r="206" spans="1:65" s="14" customFormat="1" ht="11.25">
      <c r="B206" s="212"/>
      <c r="C206" s="213"/>
      <c r="D206" s="202" t="s">
        <v>228</v>
      </c>
      <c r="E206" s="214" t="s">
        <v>32</v>
      </c>
      <c r="F206" s="215" t="s">
        <v>230</v>
      </c>
      <c r="G206" s="213"/>
      <c r="H206" s="216">
        <v>2.8570000000000002</v>
      </c>
      <c r="I206" s="217"/>
      <c r="J206" s="213"/>
      <c r="K206" s="213"/>
      <c r="L206" s="218"/>
      <c r="M206" s="219"/>
      <c r="N206" s="220"/>
      <c r="O206" s="220"/>
      <c r="P206" s="220"/>
      <c r="Q206" s="220"/>
      <c r="R206" s="220"/>
      <c r="S206" s="220"/>
      <c r="T206" s="221"/>
      <c r="AT206" s="222" t="s">
        <v>228</v>
      </c>
      <c r="AU206" s="222" t="s">
        <v>88</v>
      </c>
      <c r="AV206" s="14" t="s">
        <v>150</v>
      </c>
      <c r="AW206" s="14" t="s">
        <v>39</v>
      </c>
      <c r="AX206" s="14" t="s">
        <v>21</v>
      </c>
      <c r="AY206" s="222" t="s">
        <v>125</v>
      </c>
    </row>
    <row r="207" spans="1:65" s="12" customFormat="1" ht="22.9" customHeight="1">
      <c r="B207" s="160"/>
      <c r="C207" s="161"/>
      <c r="D207" s="162" t="s">
        <v>78</v>
      </c>
      <c r="E207" s="174" t="s">
        <v>979</v>
      </c>
      <c r="F207" s="174" t="s">
        <v>980</v>
      </c>
      <c r="G207" s="161"/>
      <c r="H207" s="161"/>
      <c r="I207" s="164"/>
      <c r="J207" s="175">
        <f>BK207</f>
        <v>0</v>
      </c>
      <c r="K207" s="161"/>
      <c r="L207" s="166"/>
      <c r="M207" s="167"/>
      <c r="N207" s="168"/>
      <c r="O207" s="168"/>
      <c r="P207" s="169">
        <f>SUM(P208:P218)</f>
        <v>0</v>
      </c>
      <c r="Q207" s="168"/>
      <c r="R207" s="169">
        <f>SUM(R208:R218)</f>
        <v>0</v>
      </c>
      <c r="S207" s="168"/>
      <c r="T207" s="170">
        <f>SUM(T208:T218)</f>
        <v>0</v>
      </c>
      <c r="AR207" s="171" t="s">
        <v>21</v>
      </c>
      <c r="AT207" s="172" t="s">
        <v>78</v>
      </c>
      <c r="AU207" s="172" t="s">
        <v>21</v>
      </c>
      <c r="AY207" s="171" t="s">
        <v>125</v>
      </c>
      <c r="BK207" s="173">
        <f>SUM(BK208:BK218)</f>
        <v>0</v>
      </c>
    </row>
    <row r="208" spans="1:65" s="2" customFormat="1" ht="24.2" customHeight="1">
      <c r="A208" s="36"/>
      <c r="B208" s="37"/>
      <c r="C208" s="176" t="s">
        <v>353</v>
      </c>
      <c r="D208" s="176" t="s">
        <v>128</v>
      </c>
      <c r="E208" s="177" t="s">
        <v>981</v>
      </c>
      <c r="F208" s="178" t="s">
        <v>982</v>
      </c>
      <c r="G208" s="179" t="s">
        <v>278</v>
      </c>
      <c r="H208" s="180">
        <v>71.188000000000002</v>
      </c>
      <c r="I208" s="181"/>
      <c r="J208" s="182">
        <f>ROUND(I208*H208,2)</f>
        <v>0</v>
      </c>
      <c r="K208" s="178" t="s">
        <v>132</v>
      </c>
      <c r="L208" s="41"/>
      <c r="M208" s="183" t="s">
        <v>32</v>
      </c>
      <c r="N208" s="184" t="s">
        <v>50</v>
      </c>
      <c r="O208" s="66"/>
      <c r="P208" s="185">
        <f>O208*H208</f>
        <v>0</v>
      </c>
      <c r="Q208" s="185">
        <v>0</v>
      </c>
      <c r="R208" s="185">
        <f>Q208*H208</f>
        <v>0</v>
      </c>
      <c r="S208" s="185">
        <v>0</v>
      </c>
      <c r="T208" s="18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7" t="s">
        <v>150</v>
      </c>
      <c r="AT208" s="187" t="s">
        <v>128</v>
      </c>
      <c r="AU208" s="187" t="s">
        <v>88</v>
      </c>
      <c r="AY208" s="18" t="s">
        <v>125</v>
      </c>
      <c r="BE208" s="188">
        <f>IF(N208="základní",J208,0)</f>
        <v>0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18" t="s">
        <v>21</v>
      </c>
      <c r="BK208" s="188">
        <f>ROUND(I208*H208,2)</f>
        <v>0</v>
      </c>
      <c r="BL208" s="18" t="s">
        <v>150</v>
      </c>
      <c r="BM208" s="187" t="s">
        <v>983</v>
      </c>
    </row>
    <row r="209" spans="1:65" s="2" customFormat="1" ht="11.25">
      <c r="A209" s="36"/>
      <c r="B209" s="37"/>
      <c r="C209" s="38"/>
      <c r="D209" s="189" t="s">
        <v>135</v>
      </c>
      <c r="E209" s="38"/>
      <c r="F209" s="190" t="s">
        <v>984</v>
      </c>
      <c r="G209" s="38"/>
      <c r="H209" s="38"/>
      <c r="I209" s="191"/>
      <c r="J209" s="38"/>
      <c r="K209" s="38"/>
      <c r="L209" s="41"/>
      <c r="M209" s="192"/>
      <c r="N209" s="193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8" t="s">
        <v>135</v>
      </c>
      <c r="AU209" s="18" t="s">
        <v>88</v>
      </c>
    </row>
    <row r="210" spans="1:65" s="2" customFormat="1" ht="21.75" customHeight="1">
      <c r="A210" s="36"/>
      <c r="B210" s="37"/>
      <c r="C210" s="176" t="s">
        <v>358</v>
      </c>
      <c r="D210" s="176" t="s">
        <v>128</v>
      </c>
      <c r="E210" s="177" t="s">
        <v>985</v>
      </c>
      <c r="F210" s="178" t="s">
        <v>986</v>
      </c>
      <c r="G210" s="179" t="s">
        <v>278</v>
      </c>
      <c r="H210" s="180">
        <v>71.188000000000002</v>
      </c>
      <c r="I210" s="181"/>
      <c r="J210" s="182">
        <f>ROUND(I210*H210,2)</f>
        <v>0</v>
      </c>
      <c r="K210" s="178" t="s">
        <v>132</v>
      </c>
      <c r="L210" s="41"/>
      <c r="M210" s="183" t="s">
        <v>32</v>
      </c>
      <c r="N210" s="184" t="s">
        <v>50</v>
      </c>
      <c r="O210" s="66"/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7" t="s">
        <v>150</v>
      </c>
      <c r="AT210" s="187" t="s">
        <v>128</v>
      </c>
      <c r="AU210" s="187" t="s">
        <v>88</v>
      </c>
      <c r="AY210" s="18" t="s">
        <v>125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8" t="s">
        <v>21</v>
      </c>
      <c r="BK210" s="188">
        <f>ROUND(I210*H210,2)</f>
        <v>0</v>
      </c>
      <c r="BL210" s="18" t="s">
        <v>150</v>
      </c>
      <c r="BM210" s="187" t="s">
        <v>987</v>
      </c>
    </row>
    <row r="211" spans="1:65" s="2" customFormat="1" ht="11.25">
      <c r="A211" s="36"/>
      <c r="B211" s="37"/>
      <c r="C211" s="38"/>
      <c r="D211" s="189" t="s">
        <v>135</v>
      </c>
      <c r="E211" s="38"/>
      <c r="F211" s="190" t="s">
        <v>988</v>
      </c>
      <c r="G211" s="38"/>
      <c r="H211" s="38"/>
      <c r="I211" s="191"/>
      <c r="J211" s="38"/>
      <c r="K211" s="38"/>
      <c r="L211" s="41"/>
      <c r="M211" s="192"/>
      <c r="N211" s="193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8" t="s">
        <v>135</v>
      </c>
      <c r="AU211" s="18" t="s">
        <v>88</v>
      </c>
    </row>
    <row r="212" spans="1:65" s="2" customFormat="1" ht="24.2" customHeight="1">
      <c r="A212" s="36"/>
      <c r="B212" s="37"/>
      <c r="C212" s="176" t="s">
        <v>363</v>
      </c>
      <c r="D212" s="176" t="s">
        <v>128</v>
      </c>
      <c r="E212" s="177" t="s">
        <v>989</v>
      </c>
      <c r="F212" s="178" t="s">
        <v>990</v>
      </c>
      <c r="G212" s="179" t="s">
        <v>278</v>
      </c>
      <c r="H212" s="180">
        <v>1352.5719999999999</v>
      </c>
      <c r="I212" s="181"/>
      <c r="J212" s="182">
        <f>ROUND(I212*H212,2)</f>
        <v>0</v>
      </c>
      <c r="K212" s="178" t="s">
        <v>132</v>
      </c>
      <c r="L212" s="41"/>
      <c r="M212" s="183" t="s">
        <v>32</v>
      </c>
      <c r="N212" s="184" t="s">
        <v>50</v>
      </c>
      <c r="O212" s="66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7" t="s">
        <v>150</v>
      </c>
      <c r="AT212" s="187" t="s">
        <v>128</v>
      </c>
      <c r="AU212" s="187" t="s">
        <v>88</v>
      </c>
      <c r="AY212" s="18" t="s">
        <v>125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18" t="s">
        <v>21</v>
      </c>
      <c r="BK212" s="188">
        <f>ROUND(I212*H212,2)</f>
        <v>0</v>
      </c>
      <c r="BL212" s="18" t="s">
        <v>150</v>
      </c>
      <c r="BM212" s="187" t="s">
        <v>991</v>
      </c>
    </row>
    <row r="213" spans="1:65" s="2" customFormat="1" ht="11.25">
      <c r="A213" s="36"/>
      <c r="B213" s="37"/>
      <c r="C213" s="38"/>
      <c r="D213" s="189" t="s">
        <v>135</v>
      </c>
      <c r="E213" s="38"/>
      <c r="F213" s="190" t="s">
        <v>992</v>
      </c>
      <c r="G213" s="38"/>
      <c r="H213" s="38"/>
      <c r="I213" s="191"/>
      <c r="J213" s="38"/>
      <c r="K213" s="38"/>
      <c r="L213" s="41"/>
      <c r="M213" s="192"/>
      <c r="N213" s="193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8" t="s">
        <v>135</v>
      </c>
      <c r="AU213" s="18" t="s">
        <v>88</v>
      </c>
    </row>
    <row r="214" spans="1:65" s="13" customFormat="1" ht="11.25">
      <c r="B214" s="200"/>
      <c r="C214" s="201"/>
      <c r="D214" s="202" t="s">
        <v>228</v>
      </c>
      <c r="E214" s="203" t="s">
        <v>32</v>
      </c>
      <c r="F214" s="204" t="s">
        <v>993</v>
      </c>
      <c r="G214" s="201"/>
      <c r="H214" s="205">
        <v>71.188000000000002</v>
      </c>
      <c r="I214" s="206"/>
      <c r="J214" s="201"/>
      <c r="K214" s="201"/>
      <c r="L214" s="207"/>
      <c r="M214" s="208"/>
      <c r="N214" s="209"/>
      <c r="O214" s="209"/>
      <c r="P214" s="209"/>
      <c r="Q214" s="209"/>
      <c r="R214" s="209"/>
      <c r="S214" s="209"/>
      <c r="T214" s="210"/>
      <c r="AT214" s="211" t="s">
        <v>228</v>
      </c>
      <c r="AU214" s="211" t="s">
        <v>88</v>
      </c>
      <c r="AV214" s="13" t="s">
        <v>88</v>
      </c>
      <c r="AW214" s="13" t="s">
        <v>39</v>
      </c>
      <c r="AX214" s="13" t="s">
        <v>79</v>
      </c>
      <c r="AY214" s="211" t="s">
        <v>125</v>
      </c>
    </row>
    <row r="215" spans="1:65" s="14" customFormat="1" ht="11.25">
      <c r="B215" s="212"/>
      <c r="C215" s="213"/>
      <c r="D215" s="202" t="s">
        <v>228</v>
      </c>
      <c r="E215" s="214" t="s">
        <v>32</v>
      </c>
      <c r="F215" s="215" t="s">
        <v>230</v>
      </c>
      <c r="G215" s="213"/>
      <c r="H215" s="216">
        <v>71.188000000000002</v>
      </c>
      <c r="I215" s="217"/>
      <c r="J215" s="213"/>
      <c r="K215" s="213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228</v>
      </c>
      <c r="AU215" s="222" t="s">
        <v>88</v>
      </c>
      <c r="AV215" s="14" t="s">
        <v>150</v>
      </c>
      <c r="AW215" s="14" t="s">
        <v>39</v>
      </c>
      <c r="AX215" s="14" t="s">
        <v>21</v>
      </c>
      <c r="AY215" s="222" t="s">
        <v>125</v>
      </c>
    </row>
    <row r="216" spans="1:65" s="13" customFormat="1" ht="11.25">
      <c r="B216" s="200"/>
      <c r="C216" s="201"/>
      <c r="D216" s="202" t="s">
        <v>228</v>
      </c>
      <c r="E216" s="201"/>
      <c r="F216" s="204" t="s">
        <v>994</v>
      </c>
      <c r="G216" s="201"/>
      <c r="H216" s="205">
        <v>1352.5719999999999</v>
      </c>
      <c r="I216" s="206"/>
      <c r="J216" s="201"/>
      <c r="K216" s="201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228</v>
      </c>
      <c r="AU216" s="211" t="s">
        <v>88</v>
      </c>
      <c r="AV216" s="13" t="s">
        <v>88</v>
      </c>
      <c r="AW216" s="13" t="s">
        <v>4</v>
      </c>
      <c r="AX216" s="13" t="s">
        <v>21</v>
      </c>
      <c r="AY216" s="211" t="s">
        <v>125</v>
      </c>
    </row>
    <row r="217" spans="1:65" s="2" customFormat="1" ht="24.2" customHeight="1">
      <c r="A217" s="36"/>
      <c r="B217" s="37"/>
      <c r="C217" s="176" t="s">
        <v>370</v>
      </c>
      <c r="D217" s="176" t="s">
        <v>128</v>
      </c>
      <c r="E217" s="177" t="s">
        <v>995</v>
      </c>
      <c r="F217" s="178" t="s">
        <v>996</v>
      </c>
      <c r="G217" s="179" t="s">
        <v>278</v>
      </c>
      <c r="H217" s="180">
        <v>71.188000000000002</v>
      </c>
      <c r="I217" s="181"/>
      <c r="J217" s="182">
        <f>ROUND(I217*H217,2)</f>
        <v>0</v>
      </c>
      <c r="K217" s="178" t="s">
        <v>132</v>
      </c>
      <c r="L217" s="41"/>
      <c r="M217" s="183" t="s">
        <v>32</v>
      </c>
      <c r="N217" s="184" t="s">
        <v>50</v>
      </c>
      <c r="O217" s="66"/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7" t="s">
        <v>150</v>
      </c>
      <c r="AT217" s="187" t="s">
        <v>128</v>
      </c>
      <c r="AU217" s="187" t="s">
        <v>88</v>
      </c>
      <c r="AY217" s="18" t="s">
        <v>125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8" t="s">
        <v>21</v>
      </c>
      <c r="BK217" s="188">
        <f>ROUND(I217*H217,2)</f>
        <v>0</v>
      </c>
      <c r="BL217" s="18" t="s">
        <v>150</v>
      </c>
      <c r="BM217" s="187" t="s">
        <v>997</v>
      </c>
    </row>
    <row r="218" spans="1:65" s="2" customFormat="1" ht="11.25">
      <c r="A218" s="36"/>
      <c r="B218" s="37"/>
      <c r="C218" s="38"/>
      <c r="D218" s="189" t="s">
        <v>135</v>
      </c>
      <c r="E218" s="38"/>
      <c r="F218" s="190" t="s">
        <v>998</v>
      </c>
      <c r="G218" s="38"/>
      <c r="H218" s="38"/>
      <c r="I218" s="191"/>
      <c r="J218" s="38"/>
      <c r="K218" s="38"/>
      <c r="L218" s="41"/>
      <c r="M218" s="192"/>
      <c r="N218" s="193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8" t="s">
        <v>135</v>
      </c>
      <c r="AU218" s="18" t="s">
        <v>88</v>
      </c>
    </row>
    <row r="219" spans="1:65" s="12" customFormat="1" ht="22.9" customHeight="1">
      <c r="B219" s="160"/>
      <c r="C219" s="161"/>
      <c r="D219" s="162" t="s">
        <v>78</v>
      </c>
      <c r="E219" s="174" t="s">
        <v>999</v>
      </c>
      <c r="F219" s="174" t="s">
        <v>1000</v>
      </c>
      <c r="G219" s="161"/>
      <c r="H219" s="161"/>
      <c r="I219" s="164"/>
      <c r="J219" s="175">
        <f>BK219</f>
        <v>0</v>
      </c>
      <c r="K219" s="161"/>
      <c r="L219" s="166"/>
      <c r="M219" s="167"/>
      <c r="N219" s="168"/>
      <c r="O219" s="168"/>
      <c r="P219" s="169">
        <f>SUM(P220:P221)</f>
        <v>0</v>
      </c>
      <c r="Q219" s="168"/>
      <c r="R219" s="169">
        <f>SUM(R220:R221)</f>
        <v>0</v>
      </c>
      <c r="S219" s="168"/>
      <c r="T219" s="170">
        <f>SUM(T220:T221)</f>
        <v>0</v>
      </c>
      <c r="AR219" s="171" t="s">
        <v>21</v>
      </c>
      <c r="AT219" s="172" t="s">
        <v>78</v>
      </c>
      <c r="AU219" s="172" t="s">
        <v>21</v>
      </c>
      <c r="AY219" s="171" t="s">
        <v>125</v>
      </c>
      <c r="BK219" s="173">
        <f>SUM(BK220:BK221)</f>
        <v>0</v>
      </c>
    </row>
    <row r="220" spans="1:65" s="2" customFormat="1" ht="33" customHeight="1">
      <c r="A220" s="36"/>
      <c r="B220" s="37"/>
      <c r="C220" s="176" t="s">
        <v>262</v>
      </c>
      <c r="D220" s="176" t="s">
        <v>128</v>
      </c>
      <c r="E220" s="177" t="s">
        <v>1001</v>
      </c>
      <c r="F220" s="178" t="s">
        <v>1002</v>
      </c>
      <c r="G220" s="179" t="s">
        <v>278</v>
      </c>
      <c r="H220" s="180">
        <v>35.927999999999997</v>
      </c>
      <c r="I220" s="181"/>
      <c r="J220" s="182">
        <f>ROUND(I220*H220,2)</f>
        <v>0</v>
      </c>
      <c r="K220" s="178" t="s">
        <v>132</v>
      </c>
      <c r="L220" s="41"/>
      <c r="M220" s="183" t="s">
        <v>32</v>
      </c>
      <c r="N220" s="184" t="s">
        <v>50</v>
      </c>
      <c r="O220" s="66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7" t="s">
        <v>150</v>
      </c>
      <c r="AT220" s="187" t="s">
        <v>128</v>
      </c>
      <c r="AU220" s="187" t="s">
        <v>88</v>
      </c>
      <c r="AY220" s="18" t="s">
        <v>125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8" t="s">
        <v>21</v>
      </c>
      <c r="BK220" s="188">
        <f>ROUND(I220*H220,2)</f>
        <v>0</v>
      </c>
      <c r="BL220" s="18" t="s">
        <v>150</v>
      </c>
      <c r="BM220" s="187" t="s">
        <v>1003</v>
      </c>
    </row>
    <row r="221" spans="1:65" s="2" customFormat="1" ht="11.25">
      <c r="A221" s="36"/>
      <c r="B221" s="37"/>
      <c r="C221" s="38"/>
      <c r="D221" s="189" t="s">
        <v>135</v>
      </c>
      <c r="E221" s="38"/>
      <c r="F221" s="190" t="s">
        <v>1004</v>
      </c>
      <c r="G221" s="38"/>
      <c r="H221" s="38"/>
      <c r="I221" s="191"/>
      <c r="J221" s="38"/>
      <c r="K221" s="38"/>
      <c r="L221" s="41"/>
      <c r="M221" s="192"/>
      <c r="N221" s="193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8" t="s">
        <v>135</v>
      </c>
      <c r="AU221" s="18" t="s">
        <v>88</v>
      </c>
    </row>
    <row r="222" spans="1:65" s="12" customFormat="1" ht="25.9" customHeight="1">
      <c r="B222" s="160"/>
      <c r="C222" s="161"/>
      <c r="D222" s="162" t="s">
        <v>78</v>
      </c>
      <c r="E222" s="163" t="s">
        <v>246</v>
      </c>
      <c r="F222" s="163" t="s">
        <v>247</v>
      </c>
      <c r="G222" s="161"/>
      <c r="H222" s="161"/>
      <c r="I222" s="164"/>
      <c r="J222" s="165">
        <f>BK222</f>
        <v>0</v>
      </c>
      <c r="K222" s="161"/>
      <c r="L222" s="166"/>
      <c r="M222" s="167"/>
      <c r="N222" s="168"/>
      <c r="O222" s="168"/>
      <c r="P222" s="169">
        <f>P223+P227+P248+P281+P324+P338+P374</f>
        <v>0</v>
      </c>
      <c r="Q222" s="168"/>
      <c r="R222" s="169">
        <f>R223+R227+R248+R281+R324+R338+R374</f>
        <v>24.602906369999999</v>
      </c>
      <c r="S222" s="168"/>
      <c r="T222" s="170">
        <f>T223+T227+T248+T281+T324+T338+T374</f>
        <v>21.519819049999995</v>
      </c>
      <c r="AR222" s="171" t="s">
        <v>88</v>
      </c>
      <c r="AT222" s="172" t="s">
        <v>78</v>
      </c>
      <c r="AU222" s="172" t="s">
        <v>79</v>
      </c>
      <c r="AY222" s="171" t="s">
        <v>125</v>
      </c>
      <c r="BK222" s="173">
        <f>BK223+BK227+BK248+BK281+BK324+BK338+BK374</f>
        <v>0</v>
      </c>
    </row>
    <row r="223" spans="1:65" s="12" customFormat="1" ht="22.9" customHeight="1">
      <c r="B223" s="160"/>
      <c r="C223" s="161"/>
      <c r="D223" s="162" t="s">
        <v>78</v>
      </c>
      <c r="E223" s="174" t="s">
        <v>1005</v>
      </c>
      <c r="F223" s="174" t="s">
        <v>1006</v>
      </c>
      <c r="G223" s="161"/>
      <c r="H223" s="161"/>
      <c r="I223" s="164"/>
      <c r="J223" s="175">
        <f>BK223</f>
        <v>0</v>
      </c>
      <c r="K223" s="161"/>
      <c r="L223" s="166"/>
      <c r="M223" s="167"/>
      <c r="N223" s="168"/>
      <c r="O223" s="168"/>
      <c r="P223" s="169">
        <f>SUM(P224:P226)</f>
        <v>0</v>
      </c>
      <c r="Q223" s="168"/>
      <c r="R223" s="169">
        <f>SUM(R224:R226)</f>
        <v>4.2734999999999995E-2</v>
      </c>
      <c r="S223" s="168"/>
      <c r="T223" s="170">
        <f>SUM(T224:T226)</f>
        <v>0</v>
      </c>
      <c r="AR223" s="171" t="s">
        <v>88</v>
      </c>
      <c r="AT223" s="172" t="s">
        <v>78</v>
      </c>
      <c r="AU223" s="172" t="s">
        <v>21</v>
      </c>
      <c r="AY223" s="171" t="s">
        <v>125</v>
      </c>
      <c r="BK223" s="173">
        <f>SUM(BK224:BK226)</f>
        <v>0</v>
      </c>
    </row>
    <row r="224" spans="1:65" s="2" customFormat="1" ht="16.5" customHeight="1">
      <c r="A224" s="36"/>
      <c r="B224" s="37"/>
      <c r="C224" s="176" t="s">
        <v>379</v>
      </c>
      <c r="D224" s="176" t="s">
        <v>128</v>
      </c>
      <c r="E224" s="177" t="s">
        <v>1007</v>
      </c>
      <c r="F224" s="178" t="s">
        <v>1008</v>
      </c>
      <c r="G224" s="179" t="s">
        <v>225</v>
      </c>
      <c r="H224" s="180">
        <v>1.76</v>
      </c>
      <c r="I224" s="181"/>
      <c r="J224" s="182">
        <f>ROUND(I224*H224,2)</f>
        <v>0</v>
      </c>
      <c r="K224" s="178" t="s">
        <v>141</v>
      </c>
      <c r="L224" s="41"/>
      <c r="M224" s="183" t="s">
        <v>32</v>
      </c>
      <c r="N224" s="184" t="s">
        <v>50</v>
      </c>
      <c r="O224" s="66"/>
      <c r="P224" s="185">
        <f>O224*H224</f>
        <v>0</v>
      </c>
      <c r="Q224" s="185">
        <v>3.5000000000000001E-3</v>
      </c>
      <c r="R224" s="185">
        <f>Q224*H224</f>
        <v>6.1600000000000005E-3</v>
      </c>
      <c r="S224" s="185">
        <v>0</v>
      </c>
      <c r="T224" s="18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7" t="s">
        <v>252</v>
      </c>
      <c r="AT224" s="187" t="s">
        <v>128</v>
      </c>
      <c r="AU224" s="187" t="s">
        <v>88</v>
      </c>
      <c r="AY224" s="18" t="s">
        <v>125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18" t="s">
        <v>21</v>
      </c>
      <c r="BK224" s="188">
        <f>ROUND(I224*H224,2)</f>
        <v>0</v>
      </c>
      <c r="BL224" s="18" t="s">
        <v>252</v>
      </c>
      <c r="BM224" s="187" t="s">
        <v>1009</v>
      </c>
    </row>
    <row r="225" spans="1:65" s="2" customFormat="1" ht="16.5" customHeight="1">
      <c r="A225" s="36"/>
      <c r="B225" s="37"/>
      <c r="C225" s="176" t="s">
        <v>384</v>
      </c>
      <c r="D225" s="176" t="s">
        <v>128</v>
      </c>
      <c r="E225" s="177" t="s">
        <v>1010</v>
      </c>
      <c r="F225" s="178" t="s">
        <v>1011</v>
      </c>
      <c r="G225" s="179" t="s">
        <v>225</v>
      </c>
      <c r="H225" s="180">
        <v>10.45</v>
      </c>
      <c r="I225" s="181"/>
      <c r="J225" s="182">
        <f>ROUND(I225*H225,2)</f>
        <v>0</v>
      </c>
      <c r="K225" s="178" t="s">
        <v>141</v>
      </c>
      <c r="L225" s="41"/>
      <c r="M225" s="183" t="s">
        <v>32</v>
      </c>
      <c r="N225" s="184" t="s">
        <v>50</v>
      </c>
      <c r="O225" s="66"/>
      <c r="P225" s="185">
        <f>O225*H225</f>
        <v>0</v>
      </c>
      <c r="Q225" s="185">
        <v>3.5000000000000001E-3</v>
      </c>
      <c r="R225" s="185">
        <f>Q225*H225</f>
        <v>3.6574999999999996E-2</v>
      </c>
      <c r="S225" s="185">
        <v>0</v>
      </c>
      <c r="T225" s="18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7" t="s">
        <v>252</v>
      </c>
      <c r="AT225" s="187" t="s">
        <v>128</v>
      </c>
      <c r="AU225" s="187" t="s">
        <v>88</v>
      </c>
      <c r="AY225" s="18" t="s">
        <v>125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8" t="s">
        <v>21</v>
      </c>
      <c r="BK225" s="188">
        <f>ROUND(I225*H225,2)</f>
        <v>0</v>
      </c>
      <c r="BL225" s="18" t="s">
        <v>252</v>
      </c>
      <c r="BM225" s="187" t="s">
        <v>1012</v>
      </c>
    </row>
    <row r="226" spans="1:65" s="2" customFormat="1" ht="24.2" customHeight="1">
      <c r="A226" s="36"/>
      <c r="B226" s="37"/>
      <c r="C226" s="176" t="s">
        <v>389</v>
      </c>
      <c r="D226" s="176" t="s">
        <v>128</v>
      </c>
      <c r="E226" s="177" t="s">
        <v>1013</v>
      </c>
      <c r="F226" s="178" t="s">
        <v>1014</v>
      </c>
      <c r="G226" s="179" t="s">
        <v>278</v>
      </c>
      <c r="H226" s="180">
        <v>4.2999999999999997E-2</v>
      </c>
      <c r="I226" s="181"/>
      <c r="J226" s="182">
        <f>ROUND(I226*H226,2)</f>
        <v>0</v>
      </c>
      <c r="K226" s="178" t="s">
        <v>141</v>
      </c>
      <c r="L226" s="41"/>
      <c r="M226" s="183" t="s">
        <v>32</v>
      </c>
      <c r="N226" s="184" t="s">
        <v>50</v>
      </c>
      <c r="O226" s="66"/>
      <c r="P226" s="185">
        <f>O226*H226</f>
        <v>0</v>
      </c>
      <c r="Q226" s="185">
        <v>0</v>
      </c>
      <c r="R226" s="185">
        <f>Q226*H226</f>
        <v>0</v>
      </c>
      <c r="S226" s="185">
        <v>0</v>
      </c>
      <c r="T226" s="18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7" t="s">
        <v>252</v>
      </c>
      <c r="AT226" s="187" t="s">
        <v>128</v>
      </c>
      <c r="AU226" s="187" t="s">
        <v>88</v>
      </c>
      <c r="AY226" s="18" t="s">
        <v>125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18" t="s">
        <v>21</v>
      </c>
      <c r="BK226" s="188">
        <f>ROUND(I226*H226,2)</f>
        <v>0</v>
      </c>
      <c r="BL226" s="18" t="s">
        <v>252</v>
      </c>
      <c r="BM226" s="187" t="s">
        <v>1015</v>
      </c>
    </row>
    <row r="227" spans="1:65" s="12" customFormat="1" ht="22.9" customHeight="1">
      <c r="B227" s="160"/>
      <c r="C227" s="161"/>
      <c r="D227" s="162" t="s">
        <v>78</v>
      </c>
      <c r="E227" s="174" t="s">
        <v>1016</v>
      </c>
      <c r="F227" s="174" t="s">
        <v>1017</v>
      </c>
      <c r="G227" s="161"/>
      <c r="H227" s="161"/>
      <c r="I227" s="164"/>
      <c r="J227" s="175">
        <f>BK227</f>
        <v>0</v>
      </c>
      <c r="K227" s="161"/>
      <c r="L227" s="166"/>
      <c r="M227" s="167"/>
      <c r="N227" s="168"/>
      <c r="O227" s="168"/>
      <c r="P227" s="169">
        <f>SUM(P228:P247)</f>
        <v>0</v>
      </c>
      <c r="Q227" s="168"/>
      <c r="R227" s="169">
        <f>SUM(R228:R247)</f>
        <v>3.1954747699999997</v>
      </c>
      <c r="S227" s="168"/>
      <c r="T227" s="170">
        <f>SUM(T228:T247)</f>
        <v>6.6258499999999998E-2</v>
      </c>
      <c r="AR227" s="171" t="s">
        <v>88</v>
      </c>
      <c r="AT227" s="172" t="s">
        <v>78</v>
      </c>
      <c r="AU227" s="172" t="s">
        <v>21</v>
      </c>
      <c r="AY227" s="171" t="s">
        <v>125</v>
      </c>
      <c r="BK227" s="173">
        <f>SUM(BK228:BK247)</f>
        <v>0</v>
      </c>
    </row>
    <row r="228" spans="1:65" s="2" customFormat="1" ht="24.2" customHeight="1">
      <c r="A228" s="36"/>
      <c r="B228" s="37"/>
      <c r="C228" s="176" t="s">
        <v>394</v>
      </c>
      <c r="D228" s="176" t="s">
        <v>128</v>
      </c>
      <c r="E228" s="177" t="s">
        <v>1018</v>
      </c>
      <c r="F228" s="178" t="s">
        <v>1019</v>
      </c>
      <c r="G228" s="179" t="s">
        <v>225</v>
      </c>
      <c r="H228" s="180">
        <v>41.649000000000001</v>
      </c>
      <c r="I228" s="181"/>
      <c r="J228" s="182">
        <f>ROUND(I228*H228,2)</f>
        <v>0</v>
      </c>
      <c r="K228" s="178" t="s">
        <v>141</v>
      </c>
      <c r="L228" s="41"/>
      <c r="M228" s="183" t="s">
        <v>32</v>
      </c>
      <c r="N228" s="184" t="s">
        <v>50</v>
      </c>
      <c r="O228" s="66"/>
      <c r="P228" s="185">
        <f>O228*H228</f>
        <v>0</v>
      </c>
      <c r="Q228" s="185">
        <v>1.217E-2</v>
      </c>
      <c r="R228" s="185">
        <f>Q228*H228</f>
        <v>0.50686832999999998</v>
      </c>
      <c r="S228" s="185">
        <v>0</v>
      </c>
      <c r="T228" s="18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7" t="s">
        <v>252</v>
      </c>
      <c r="AT228" s="187" t="s">
        <v>128</v>
      </c>
      <c r="AU228" s="187" t="s">
        <v>88</v>
      </c>
      <c r="AY228" s="18" t="s">
        <v>125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8" t="s">
        <v>21</v>
      </c>
      <c r="BK228" s="188">
        <f>ROUND(I228*H228,2)</f>
        <v>0</v>
      </c>
      <c r="BL228" s="18" t="s">
        <v>252</v>
      </c>
      <c r="BM228" s="187" t="s">
        <v>1020</v>
      </c>
    </row>
    <row r="229" spans="1:65" s="15" customFormat="1" ht="11.25">
      <c r="B229" s="236"/>
      <c r="C229" s="237"/>
      <c r="D229" s="202" t="s">
        <v>228</v>
      </c>
      <c r="E229" s="238" t="s">
        <v>32</v>
      </c>
      <c r="F229" s="239" t="s">
        <v>1021</v>
      </c>
      <c r="G229" s="237"/>
      <c r="H229" s="238" t="s">
        <v>32</v>
      </c>
      <c r="I229" s="240"/>
      <c r="J229" s="237"/>
      <c r="K229" s="237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228</v>
      </c>
      <c r="AU229" s="245" t="s">
        <v>88</v>
      </c>
      <c r="AV229" s="15" t="s">
        <v>21</v>
      </c>
      <c r="AW229" s="15" t="s">
        <v>39</v>
      </c>
      <c r="AX229" s="15" t="s">
        <v>79</v>
      </c>
      <c r="AY229" s="245" t="s">
        <v>125</v>
      </c>
    </row>
    <row r="230" spans="1:65" s="13" customFormat="1" ht="11.25">
      <c r="B230" s="200"/>
      <c r="C230" s="201"/>
      <c r="D230" s="202" t="s">
        <v>228</v>
      </c>
      <c r="E230" s="203" t="s">
        <v>32</v>
      </c>
      <c r="F230" s="204" t="s">
        <v>1022</v>
      </c>
      <c r="G230" s="201"/>
      <c r="H230" s="205">
        <v>37.798999999999999</v>
      </c>
      <c r="I230" s="206"/>
      <c r="J230" s="201"/>
      <c r="K230" s="201"/>
      <c r="L230" s="207"/>
      <c r="M230" s="208"/>
      <c r="N230" s="209"/>
      <c r="O230" s="209"/>
      <c r="P230" s="209"/>
      <c r="Q230" s="209"/>
      <c r="R230" s="209"/>
      <c r="S230" s="209"/>
      <c r="T230" s="210"/>
      <c r="AT230" s="211" t="s">
        <v>228</v>
      </c>
      <c r="AU230" s="211" t="s">
        <v>88</v>
      </c>
      <c r="AV230" s="13" t="s">
        <v>88</v>
      </c>
      <c r="AW230" s="13" t="s">
        <v>39</v>
      </c>
      <c r="AX230" s="13" t="s">
        <v>79</v>
      </c>
      <c r="AY230" s="211" t="s">
        <v>125</v>
      </c>
    </row>
    <row r="231" spans="1:65" s="15" customFormat="1" ht="11.25">
      <c r="B231" s="236"/>
      <c r="C231" s="237"/>
      <c r="D231" s="202" t="s">
        <v>228</v>
      </c>
      <c r="E231" s="238" t="s">
        <v>32</v>
      </c>
      <c r="F231" s="239" t="s">
        <v>1023</v>
      </c>
      <c r="G231" s="237"/>
      <c r="H231" s="238" t="s">
        <v>32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AT231" s="245" t="s">
        <v>228</v>
      </c>
      <c r="AU231" s="245" t="s">
        <v>88</v>
      </c>
      <c r="AV231" s="15" t="s">
        <v>21</v>
      </c>
      <c r="AW231" s="15" t="s">
        <v>39</v>
      </c>
      <c r="AX231" s="15" t="s">
        <v>79</v>
      </c>
      <c r="AY231" s="245" t="s">
        <v>125</v>
      </c>
    </row>
    <row r="232" spans="1:65" s="13" customFormat="1" ht="11.25">
      <c r="B232" s="200"/>
      <c r="C232" s="201"/>
      <c r="D232" s="202" t="s">
        <v>228</v>
      </c>
      <c r="E232" s="203" t="s">
        <v>32</v>
      </c>
      <c r="F232" s="204" t="s">
        <v>1024</v>
      </c>
      <c r="G232" s="201"/>
      <c r="H232" s="205">
        <v>3.85</v>
      </c>
      <c r="I232" s="206"/>
      <c r="J232" s="201"/>
      <c r="K232" s="201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228</v>
      </c>
      <c r="AU232" s="211" t="s">
        <v>88</v>
      </c>
      <c r="AV232" s="13" t="s">
        <v>88</v>
      </c>
      <c r="AW232" s="13" t="s">
        <v>39</v>
      </c>
      <c r="AX232" s="13" t="s">
        <v>79</v>
      </c>
      <c r="AY232" s="211" t="s">
        <v>125</v>
      </c>
    </row>
    <row r="233" spans="1:65" s="14" customFormat="1" ht="11.25">
      <c r="B233" s="212"/>
      <c r="C233" s="213"/>
      <c r="D233" s="202" t="s">
        <v>228</v>
      </c>
      <c r="E233" s="214" t="s">
        <v>32</v>
      </c>
      <c r="F233" s="215" t="s">
        <v>230</v>
      </c>
      <c r="G233" s="213"/>
      <c r="H233" s="216">
        <v>41.649000000000001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228</v>
      </c>
      <c r="AU233" s="222" t="s">
        <v>88</v>
      </c>
      <c r="AV233" s="14" t="s">
        <v>150</v>
      </c>
      <c r="AW233" s="14" t="s">
        <v>39</v>
      </c>
      <c r="AX233" s="14" t="s">
        <v>21</v>
      </c>
      <c r="AY233" s="222" t="s">
        <v>125</v>
      </c>
    </row>
    <row r="234" spans="1:65" s="2" customFormat="1" ht="24.2" customHeight="1">
      <c r="A234" s="36"/>
      <c r="B234" s="37"/>
      <c r="C234" s="176" t="s">
        <v>399</v>
      </c>
      <c r="D234" s="176" t="s">
        <v>128</v>
      </c>
      <c r="E234" s="177" t="s">
        <v>1025</v>
      </c>
      <c r="F234" s="178" t="s">
        <v>1026</v>
      </c>
      <c r="G234" s="179" t="s">
        <v>225</v>
      </c>
      <c r="H234" s="180">
        <v>3.85</v>
      </c>
      <c r="I234" s="181"/>
      <c r="J234" s="182">
        <f>ROUND(I234*H234,2)</f>
        <v>0</v>
      </c>
      <c r="K234" s="178" t="s">
        <v>141</v>
      </c>
      <c r="L234" s="41"/>
      <c r="M234" s="183" t="s">
        <v>32</v>
      </c>
      <c r="N234" s="184" t="s">
        <v>50</v>
      </c>
      <c r="O234" s="66"/>
      <c r="P234" s="185">
        <f>O234*H234</f>
        <v>0</v>
      </c>
      <c r="Q234" s="185">
        <v>0</v>
      </c>
      <c r="R234" s="185">
        <f>Q234*H234</f>
        <v>0</v>
      </c>
      <c r="S234" s="185">
        <v>1.721E-2</v>
      </c>
      <c r="T234" s="186">
        <f>S234*H234</f>
        <v>6.6258499999999998E-2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7" t="s">
        <v>252</v>
      </c>
      <c r="AT234" s="187" t="s">
        <v>128</v>
      </c>
      <c r="AU234" s="187" t="s">
        <v>88</v>
      </c>
      <c r="AY234" s="18" t="s">
        <v>125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8" t="s">
        <v>21</v>
      </c>
      <c r="BK234" s="188">
        <f>ROUND(I234*H234,2)</f>
        <v>0</v>
      </c>
      <c r="BL234" s="18" t="s">
        <v>252</v>
      </c>
      <c r="BM234" s="187" t="s">
        <v>1027</v>
      </c>
    </row>
    <row r="235" spans="1:65" s="13" customFormat="1" ht="11.25">
      <c r="B235" s="200"/>
      <c r="C235" s="201"/>
      <c r="D235" s="202" t="s">
        <v>228</v>
      </c>
      <c r="E235" s="203" t="s">
        <v>32</v>
      </c>
      <c r="F235" s="204" t="s">
        <v>1024</v>
      </c>
      <c r="G235" s="201"/>
      <c r="H235" s="205">
        <v>3.85</v>
      </c>
      <c r="I235" s="206"/>
      <c r="J235" s="201"/>
      <c r="K235" s="201"/>
      <c r="L235" s="207"/>
      <c r="M235" s="208"/>
      <c r="N235" s="209"/>
      <c r="O235" s="209"/>
      <c r="P235" s="209"/>
      <c r="Q235" s="209"/>
      <c r="R235" s="209"/>
      <c r="S235" s="209"/>
      <c r="T235" s="210"/>
      <c r="AT235" s="211" t="s">
        <v>228</v>
      </c>
      <c r="AU235" s="211" t="s">
        <v>88</v>
      </c>
      <c r="AV235" s="13" t="s">
        <v>88</v>
      </c>
      <c r="AW235" s="13" t="s">
        <v>39</v>
      </c>
      <c r="AX235" s="13" t="s">
        <v>79</v>
      </c>
      <c r="AY235" s="211" t="s">
        <v>125</v>
      </c>
    </row>
    <row r="236" spans="1:65" s="14" customFormat="1" ht="11.25">
      <c r="B236" s="212"/>
      <c r="C236" s="213"/>
      <c r="D236" s="202" t="s">
        <v>228</v>
      </c>
      <c r="E236" s="214" t="s">
        <v>32</v>
      </c>
      <c r="F236" s="215" t="s">
        <v>230</v>
      </c>
      <c r="G236" s="213"/>
      <c r="H236" s="216">
        <v>3.85</v>
      </c>
      <c r="I236" s="217"/>
      <c r="J236" s="213"/>
      <c r="K236" s="213"/>
      <c r="L236" s="218"/>
      <c r="M236" s="219"/>
      <c r="N236" s="220"/>
      <c r="O236" s="220"/>
      <c r="P236" s="220"/>
      <c r="Q236" s="220"/>
      <c r="R236" s="220"/>
      <c r="S236" s="220"/>
      <c r="T236" s="221"/>
      <c r="AT236" s="222" t="s">
        <v>228</v>
      </c>
      <c r="AU236" s="222" t="s">
        <v>88</v>
      </c>
      <c r="AV236" s="14" t="s">
        <v>150</v>
      </c>
      <c r="AW236" s="14" t="s">
        <v>39</v>
      </c>
      <c r="AX236" s="14" t="s">
        <v>21</v>
      </c>
      <c r="AY236" s="222" t="s">
        <v>125</v>
      </c>
    </row>
    <row r="237" spans="1:65" s="2" customFormat="1" ht="24.2" customHeight="1">
      <c r="A237" s="36"/>
      <c r="B237" s="37"/>
      <c r="C237" s="176" t="s">
        <v>404</v>
      </c>
      <c r="D237" s="176" t="s">
        <v>128</v>
      </c>
      <c r="E237" s="177" t="s">
        <v>1028</v>
      </c>
      <c r="F237" s="178" t="s">
        <v>1029</v>
      </c>
      <c r="G237" s="179" t="s">
        <v>243</v>
      </c>
      <c r="H237" s="180">
        <v>36.799999999999997</v>
      </c>
      <c r="I237" s="181"/>
      <c r="J237" s="182">
        <f>ROUND(I237*H237,2)</f>
        <v>0</v>
      </c>
      <c r="K237" s="178" t="s">
        <v>141</v>
      </c>
      <c r="L237" s="41"/>
      <c r="M237" s="183" t="s">
        <v>32</v>
      </c>
      <c r="N237" s="184" t="s">
        <v>50</v>
      </c>
      <c r="O237" s="66"/>
      <c r="P237" s="185">
        <f>O237*H237</f>
        <v>0</v>
      </c>
      <c r="Q237" s="185">
        <v>7.3899999999999999E-3</v>
      </c>
      <c r="R237" s="185">
        <f>Q237*H237</f>
        <v>0.27195199999999997</v>
      </c>
      <c r="S237" s="185">
        <v>0</v>
      </c>
      <c r="T237" s="18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7" t="s">
        <v>252</v>
      </c>
      <c r="AT237" s="187" t="s">
        <v>128</v>
      </c>
      <c r="AU237" s="187" t="s">
        <v>88</v>
      </c>
      <c r="AY237" s="18" t="s">
        <v>125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8" t="s">
        <v>21</v>
      </c>
      <c r="BK237" s="188">
        <f>ROUND(I237*H237,2)</f>
        <v>0</v>
      </c>
      <c r="BL237" s="18" t="s">
        <v>252</v>
      </c>
      <c r="BM237" s="187" t="s">
        <v>1030</v>
      </c>
    </row>
    <row r="238" spans="1:65" s="13" customFormat="1" ht="11.25">
      <c r="B238" s="200"/>
      <c r="C238" s="201"/>
      <c r="D238" s="202" t="s">
        <v>228</v>
      </c>
      <c r="E238" s="203" t="s">
        <v>32</v>
      </c>
      <c r="F238" s="204" t="s">
        <v>1031</v>
      </c>
      <c r="G238" s="201"/>
      <c r="H238" s="205">
        <v>36.799999999999997</v>
      </c>
      <c r="I238" s="206"/>
      <c r="J238" s="201"/>
      <c r="K238" s="201"/>
      <c r="L238" s="207"/>
      <c r="M238" s="208"/>
      <c r="N238" s="209"/>
      <c r="O238" s="209"/>
      <c r="P238" s="209"/>
      <c r="Q238" s="209"/>
      <c r="R238" s="209"/>
      <c r="S238" s="209"/>
      <c r="T238" s="210"/>
      <c r="AT238" s="211" t="s">
        <v>228</v>
      </c>
      <c r="AU238" s="211" t="s">
        <v>88</v>
      </c>
      <c r="AV238" s="13" t="s">
        <v>88</v>
      </c>
      <c r="AW238" s="13" t="s">
        <v>39</v>
      </c>
      <c r="AX238" s="13" t="s">
        <v>79</v>
      </c>
      <c r="AY238" s="211" t="s">
        <v>125</v>
      </c>
    </row>
    <row r="239" spans="1:65" s="14" customFormat="1" ht="11.25">
      <c r="B239" s="212"/>
      <c r="C239" s="213"/>
      <c r="D239" s="202" t="s">
        <v>228</v>
      </c>
      <c r="E239" s="214" t="s">
        <v>32</v>
      </c>
      <c r="F239" s="215" t="s">
        <v>230</v>
      </c>
      <c r="G239" s="213"/>
      <c r="H239" s="216">
        <v>36.799999999999997</v>
      </c>
      <c r="I239" s="217"/>
      <c r="J239" s="213"/>
      <c r="K239" s="213"/>
      <c r="L239" s="218"/>
      <c r="M239" s="219"/>
      <c r="N239" s="220"/>
      <c r="O239" s="220"/>
      <c r="P239" s="220"/>
      <c r="Q239" s="220"/>
      <c r="R239" s="220"/>
      <c r="S239" s="220"/>
      <c r="T239" s="221"/>
      <c r="AT239" s="222" t="s">
        <v>228</v>
      </c>
      <c r="AU239" s="222" t="s">
        <v>88</v>
      </c>
      <c r="AV239" s="14" t="s">
        <v>150</v>
      </c>
      <c r="AW239" s="14" t="s">
        <v>39</v>
      </c>
      <c r="AX239" s="14" t="s">
        <v>21</v>
      </c>
      <c r="AY239" s="222" t="s">
        <v>125</v>
      </c>
    </row>
    <row r="240" spans="1:65" s="2" customFormat="1" ht="24.2" customHeight="1">
      <c r="A240" s="36"/>
      <c r="B240" s="37"/>
      <c r="C240" s="176" t="s">
        <v>409</v>
      </c>
      <c r="D240" s="176" t="s">
        <v>128</v>
      </c>
      <c r="E240" s="177" t="s">
        <v>1032</v>
      </c>
      <c r="F240" s="178" t="s">
        <v>1033</v>
      </c>
      <c r="G240" s="179" t="s">
        <v>243</v>
      </c>
      <c r="H240" s="180">
        <v>27.45</v>
      </c>
      <c r="I240" s="181"/>
      <c r="J240" s="182">
        <f>ROUND(I240*H240,2)</f>
        <v>0</v>
      </c>
      <c r="K240" s="178" t="s">
        <v>132</v>
      </c>
      <c r="L240" s="41"/>
      <c r="M240" s="183" t="s">
        <v>32</v>
      </c>
      <c r="N240" s="184" t="s">
        <v>50</v>
      </c>
      <c r="O240" s="66"/>
      <c r="P240" s="185">
        <f>O240*H240</f>
        <v>0</v>
      </c>
      <c r="Q240" s="185">
        <v>9.3500000000000007E-3</v>
      </c>
      <c r="R240" s="185">
        <f>Q240*H240</f>
        <v>0.25665750000000004</v>
      </c>
      <c r="S240" s="185">
        <v>0</v>
      </c>
      <c r="T240" s="18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7" t="s">
        <v>252</v>
      </c>
      <c r="AT240" s="187" t="s">
        <v>128</v>
      </c>
      <c r="AU240" s="187" t="s">
        <v>88</v>
      </c>
      <c r="AY240" s="18" t="s">
        <v>125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18" t="s">
        <v>21</v>
      </c>
      <c r="BK240" s="188">
        <f>ROUND(I240*H240,2)</f>
        <v>0</v>
      </c>
      <c r="BL240" s="18" t="s">
        <v>252</v>
      </c>
      <c r="BM240" s="187" t="s">
        <v>1034</v>
      </c>
    </row>
    <row r="241" spans="1:65" s="2" customFormat="1" ht="11.25">
      <c r="A241" s="36"/>
      <c r="B241" s="37"/>
      <c r="C241" s="38"/>
      <c r="D241" s="189" t="s">
        <v>135</v>
      </c>
      <c r="E241" s="38"/>
      <c r="F241" s="190" t="s">
        <v>1035</v>
      </c>
      <c r="G241" s="38"/>
      <c r="H241" s="38"/>
      <c r="I241" s="191"/>
      <c r="J241" s="38"/>
      <c r="K241" s="38"/>
      <c r="L241" s="41"/>
      <c r="M241" s="192"/>
      <c r="N241" s="193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8" t="s">
        <v>135</v>
      </c>
      <c r="AU241" s="18" t="s">
        <v>88</v>
      </c>
    </row>
    <row r="242" spans="1:65" s="2" customFormat="1" ht="24.2" customHeight="1">
      <c r="A242" s="36"/>
      <c r="B242" s="37"/>
      <c r="C242" s="176" t="s">
        <v>414</v>
      </c>
      <c r="D242" s="176" t="s">
        <v>128</v>
      </c>
      <c r="E242" s="177" t="s">
        <v>1036</v>
      </c>
      <c r="F242" s="178" t="s">
        <v>1037</v>
      </c>
      <c r="G242" s="179" t="s">
        <v>238</v>
      </c>
      <c r="H242" s="180">
        <v>2</v>
      </c>
      <c r="I242" s="181"/>
      <c r="J242" s="182">
        <f>ROUND(I242*H242,2)</f>
        <v>0</v>
      </c>
      <c r="K242" s="178" t="s">
        <v>141</v>
      </c>
      <c r="L242" s="41"/>
      <c r="M242" s="183" t="s">
        <v>32</v>
      </c>
      <c r="N242" s="184" t="s">
        <v>50</v>
      </c>
      <c r="O242" s="66"/>
      <c r="P242" s="185">
        <f>O242*H242</f>
        <v>0</v>
      </c>
      <c r="Q242" s="185">
        <v>3.0000000000000001E-5</v>
      </c>
      <c r="R242" s="185">
        <f>Q242*H242</f>
        <v>6.0000000000000002E-5</v>
      </c>
      <c r="S242" s="185">
        <v>0</v>
      </c>
      <c r="T242" s="18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7" t="s">
        <v>252</v>
      </c>
      <c r="AT242" s="187" t="s">
        <v>128</v>
      </c>
      <c r="AU242" s="187" t="s">
        <v>88</v>
      </c>
      <c r="AY242" s="18" t="s">
        <v>125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18" t="s">
        <v>21</v>
      </c>
      <c r="BK242" s="188">
        <f>ROUND(I242*H242,2)</f>
        <v>0</v>
      </c>
      <c r="BL242" s="18" t="s">
        <v>252</v>
      </c>
      <c r="BM242" s="187" t="s">
        <v>1038</v>
      </c>
    </row>
    <row r="243" spans="1:65" s="2" customFormat="1" ht="16.5" customHeight="1">
      <c r="A243" s="36"/>
      <c r="B243" s="37"/>
      <c r="C243" s="223" t="s">
        <v>29</v>
      </c>
      <c r="D243" s="223" t="s">
        <v>259</v>
      </c>
      <c r="E243" s="224" t="s">
        <v>1039</v>
      </c>
      <c r="F243" s="225" t="s">
        <v>1040</v>
      </c>
      <c r="G243" s="226" t="s">
        <v>238</v>
      </c>
      <c r="H243" s="227">
        <v>2</v>
      </c>
      <c r="I243" s="228"/>
      <c r="J243" s="229">
        <f>ROUND(I243*H243,2)</f>
        <v>0</v>
      </c>
      <c r="K243" s="225" t="s">
        <v>141</v>
      </c>
      <c r="L243" s="230"/>
      <c r="M243" s="231" t="s">
        <v>32</v>
      </c>
      <c r="N243" s="232" t="s">
        <v>50</v>
      </c>
      <c r="O243" s="66"/>
      <c r="P243" s="185">
        <f>O243*H243</f>
        <v>0</v>
      </c>
      <c r="Q243" s="185">
        <v>4.1999999999999997E-3</v>
      </c>
      <c r="R243" s="185">
        <f>Q243*H243</f>
        <v>8.3999999999999995E-3</v>
      </c>
      <c r="S243" s="185">
        <v>0</v>
      </c>
      <c r="T243" s="18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7" t="s">
        <v>262</v>
      </c>
      <c r="AT243" s="187" t="s">
        <v>259</v>
      </c>
      <c r="AU243" s="187" t="s">
        <v>88</v>
      </c>
      <c r="AY243" s="18" t="s">
        <v>125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8" t="s">
        <v>21</v>
      </c>
      <c r="BK243" s="188">
        <f>ROUND(I243*H243,2)</f>
        <v>0</v>
      </c>
      <c r="BL243" s="18" t="s">
        <v>252</v>
      </c>
      <c r="BM243" s="187" t="s">
        <v>1041</v>
      </c>
    </row>
    <row r="244" spans="1:65" s="2" customFormat="1" ht="33" customHeight="1">
      <c r="A244" s="36"/>
      <c r="B244" s="37"/>
      <c r="C244" s="176" t="s">
        <v>423</v>
      </c>
      <c r="D244" s="176" t="s">
        <v>128</v>
      </c>
      <c r="E244" s="177" t="s">
        <v>1042</v>
      </c>
      <c r="F244" s="178" t="s">
        <v>1043</v>
      </c>
      <c r="G244" s="179" t="s">
        <v>225</v>
      </c>
      <c r="H244" s="180">
        <v>63.021000000000001</v>
      </c>
      <c r="I244" s="181"/>
      <c r="J244" s="182">
        <f>ROUND(I244*H244,2)</f>
        <v>0</v>
      </c>
      <c r="K244" s="178" t="s">
        <v>141</v>
      </c>
      <c r="L244" s="41"/>
      <c r="M244" s="183" t="s">
        <v>32</v>
      </c>
      <c r="N244" s="184" t="s">
        <v>50</v>
      </c>
      <c r="O244" s="66"/>
      <c r="P244" s="185">
        <f>O244*H244</f>
        <v>0</v>
      </c>
      <c r="Q244" s="185">
        <v>3.4139999999999997E-2</v>
      </c>
      <c r="R244" s="185">
        <f>Q244*H244</f>
        <v>2.1515369399999997</v>
      </c>
      <c r="S244" s="185">
        <v>0</v>
      </c>
      <c r="T244" s="18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7" t="s">
        <v>252</v>
      </c>
      <c r="AT244" s="187" t="s">
        <v>128</v>
      </c>
      <c r="AU244" s="187" t="s">
        <v>88</v>
      </c>
      <c r="AY244" s="18" t="s">
        <v>125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8" t="s">
        <v>21</v>
      </c>
      <c r="BK244" s="188">
        <f>ROUND(I244*H244,2)</f>
        <v>0</v>
      </c>
      <c r="BL244" s="18" t="s">
        <v>252</v>
      </c>
      <c r="BM244" s="187" t="s">
        <v>1044</v>
      </c>
    </row>
    <row r="245" spans="1:65" s="13" customFormat="1" ht="11.25">
      <c r="B245" s="200"/>
      <c r="C245" s="201"/>
      <c r="D245" s="202" t="s">
        <v>228</v>
      </c>
      <c r="E245" s="203" t="s">
        <v>32</v>
      </c>
      <c r="F245" s="204" t="s">
        <v>1045</v>
      </c>
      <c r="G245" s="201"/>
      <c r="H245" s="205">
        <v>63.021000000000001</v>
      </c>
      <c r="I245" s="206"/>
      <c r="J245" s="201"/>
      <c r="K245" s="201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228</v>
      </c>
      <c r="AU245" s="211" t="s">
        <v>88</v>
      </c>
      <c r="AV245" s="13" t="s">
        <v>88</v>
      </c>
      <c r="AW245" s="13" t="s">
        <v>39</v>
      </c>
      <c r="AX245" s="13" t="s">
        <v>79</v>
      </c>
      <c r="AY245" s="211" t="s">
        <v>125</v>
      </c>
    </row>
    <row r="246" spans="1:65" s="14" customFormat="1" ht="11.25">
      <c r="B246" s="212"/>
      <c r="C246" s="213"/>
      <c r="D246" s="202" t="s">
        <v>228</v>
      </c>
      <c r="E246" s="214" t="s">
        <v>32</v>
      </c>
      <c r="F246" s="215" t="s">
        <v>230</v>
      </c>
      <c r="G246" s="213"/>
      <c r="H246" s="216">
        <v>63.021000000000001</v>
      </c>
      <c r="I246" s="217"/>
      <c r="J246" s="213"/>
      <c r="K246" s="213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228</v>
      </c>
      <c r="AU246" s="222" t="s">
        <v>88</v>
      </c>
      <c r="AV246" s="14" t="s">
        <v>150</v>
      </c>
      <c r="AW246" s="14" t="s">
        <v>39</v>
      </c>
      <c r="AX246" s="14" t="s">
        <v>21</v>
      </c>
      <c r="AY246" s="222" t="s">
        <v>125</v>
      </c>
    </row>
    <row r="247" spans="1:65" s="2" customFormat="1" ht="37.9" customHeight="1">
      <c r="A247" s="36"/>
      <c r="B247" s="37"/>
      <c r="C247" s="176" t="s">
        <v>428</v>
      </c>
      <c r="D247" s="176" t="s">
        <v>128</v>
      </c>
      <c r="E247" s="177" t="s">
        <v>1046</v>
      </c>
      <c r="F247" s="178" t="s">
        <v>1047</v>
      </c>
      <c r="G247" s="179" t="s">
        <v>278</v>
      </c>
      <c r="H247" s="180">
        <v>3.1949999999999998</v>
      </c>
      <c r="I247" s="181"/>
      <c r="J247" s="182">
        <f>ROUND(I247*H247,2)</f>
        <v>0</v>
      </c>
      <c r="K247" s="178" t="s">
        <v>141</v>
      </c>
      <c r="L247" s="41"/>
      <c r="M247" s="183" t="s">
        <v>32</v>
      </c>
      <c r="N247" s="184" t="s">
        <v>50</v>
      </c>
      <c r="O247" s="66"/>
      <c r="P247" s="185">
        <f>O247*H247</f>
        <v>0</v>
      </c>
      <c r="Q247" s="185">
        <v>0</v>
      </c>
      <c r="R247" s="185">
        <f>Q247*H247</f>
        <v>0</v>
      </c>
      <c r="S247" s="185">
        <v>0</v>
      </c>
      <c r="T247" s="18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7" t="s">
        <v>252</v>
      </c>
      <c r="AT247" s="187" t="s">
        <v>128</v>
      </c>
      <c r="AU247" s="187" t="s">
        <v>88</v>
      </c>
      <c r="AY247" s="18" t="s">
        <v>125</v>
      </c>
      <c r="BE247" s="188">
        <f>IF(N247="základní",J247,0)</f>
        <v>0</v>
      </c>
      <c r="BF247" s="188">
        <f>IF(N247="snížená",J247,0)</f>
        <v>0</v>
      </c>
      <c r="BG247" s="188">
        <f>IF(N247="zákl. přenesená",J247,0)</f>
        <v>0</v>
      </c>
      <c r="BH247" s="188">
        <f>IF(N247="sníž. přenesená",J247,0)</f>
        <v>0</v>
      </c>
      <c r="BI247" s="188">
        <f>IF(N247="nulová",J247,0)</f>
        <v>0</v>
      </c>
      <c r="BJ247" s="18" t="s">
        <v>21</v>
      </c>
      <c r="BK247" s="188">
        <f>ROUND(I247*H247,2)</f>
        <v>0</v>
      </c>
      <c r="BL247" s="18" t="s">
        <v>252</v>
      </c>
      <c r="BM247" s="187" t="s">
        <v>1048</v>
      </c>
    </row>
    <row r="248" spans="1:65" s="12" customFormat="1" ht="22.9" customHeight="1">
      <c r="B248" s="160"/>
      <c r="C248" s="161"/>
      <c r="D248" s="162" t="s">
        <v>78</v>
      </c>
      <c r="E248" s="174" t="s">
        <v>1049</v>
      </c>
      <c r="F248" s="174" t="s">
        <v>1050</v>
      </c>
      <c r="G248" s="161"/>
      <c r="H248" s="161"/>
      <c r="I248" s="164"/>
      <c r="J248" s="175">
        <f>BK248</f>
        <v>0</v>
      </c>
      <c r="K248" s="161"/>
      <c r="L248" s="166"/>
      <c r="M248" s="167"/>
      <c r="N248" s="168"/>
      <c r="O248" s="168"/>
      <c r="P248" s="169">
        <f>SUM(P249:P280)</f>
        <v>0</v>
      </c>
      <c r="Q248" s="168"/>
      <c r="R248" s="169">
        <f>SUM(R249:R280)</f>
        <v>1.4364999999999997</v>
      </c>
      <c r="S248" s="168"/>
      <c r="T248" s="170">
        <f>SUM(T249:T280)</f>
        <v>3.4569538000000004</v>
      </c>
      <c r="AR248" s="171" t="s">
        <v>88</v>
      </c>
      <c r="AT248" s="172" t="s">
        <v>78</v>
      </c>
      <c r="AU248" s="172" t="s">
        <v>21</v>
      </c>
      <c r="AY248" s="171" t="s">
        <v>125</v>
      </c>
      <c r="BK248" s="173">
        <f>SUM(BK249:BK280)</f>
        <v>0</v>
      </c>
    </row>
    <row r="249" spans="1:65" s="2" customFormat="1" ht="16.5" customHeight="1">
      <c r="A249" s="36"/>
      <c r="B249" s="37"/>
      <c r="C249" s="176" t="s">
        <v>433</v>
      </c>
      <c r="D249" s="176" t="s">
        <v>128</v>
      </c>
      <c r="E249" s="177" t="s">
        <v>1051</v>
      </c>
      <c r="F249" s="178" t="s">
        <v>1052</v>
      </c>
      <c r="G249" s="179" t="s">
        <v>225</v>
      </c>
      <c r="H249" s="180">
        <v>165.48400000000001</v>
      </c>
      <c r="I249" s="181"/>
      <c r="J249" s="182">
        <f>ROUND(I249*H249,2)</f>
        <v>0</v>
      </c>
      <c r="K249" s="178" t="s">
        <v>141</v>
      </c>
      <c r="L249" s="41"/>
      <c r="M249" s="183" t="s">
        <v>32</v>
      </c>
      <c r="N249" s="184" t="s">
        <v>50</v>
      </c>
      <c r="O249" s="66"/>
      <c r="P249" s="185">
        <f>O249*H249</f>
        <v>0</v>
      </c>
      <c r="Q249" s="185">
        <v>0</v>
      </c>
      <c r="R249" s="185">
        <f>Q249*H249</f>
        <v>0</v>
      </c>
      <c r="S249" s="185">
        <v>1.695E-2</v>
      </c>
      <c r="T249" s="186">
        <f>S249*H249</f>
        <v>2.8049538000000003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7" t="s">
        <v>252</v>
      </c>
      <c r="AT249" s="187" t="s">
        <v>128</v>
      </c>
      <c r="AU249" s="187" t="s">
        <v>88</v>
      </c>
      <c r="AY249" s="18" t="s">
        <v>125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18" t="s">
        <v>21</v>
      </c>
      <c r="BK249" s="188">
        <f>ROUND(I249*H249,2)</f>
        <v>0</v>
      </c>
      <c r="BL249" s="18" t="s">
        <v>252</v>
      </c>
      <c r="BM249" s="187" t="s">
        <v>1053</v>
      </c>
    </row>
    <row r="250" spans="1:65" s="15" customFormat="1" ht="11.25">
      <c r="B250" s="236"/>
      <c r="C250" s="237"/>
      <c r="D250" s="202" t="s">
        <v>228</v>
      </c>
      <c r="E250" s="238" t="s">
        <v>32</v>
      </c>
      <c r="F250" s="239" t="s">
        <v>1021</v>
      </c>
      <c r="G250" s="237"/>
      <c r="H250" s="238" t="s">
        <v>32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228</v>
      </c>
      <c r="AU250" s="245" t="s">
        <v>88</v>
      </c>
      <c r="AV250" s="15" t="s">
        <v>21</v>
      </c>
      <c r="AW250" s="15" t="s">
        <v>39</v>
      </c>
      <c r="AX250" s="15" t="s">
        <v>79</v>
      </c>
      <c r="AY250" s="245" t="s">
        <v>125</v>
      </c>
    </row>
    <row r="251" spans="1:65" s="13" customFormat="1" ht="11.25">
      <c r="B251" s="200"/>
      <c r="C251" s="201"/>
      <c r="D251" s="202" t="s">
        <v>228</v>
      </c>
      <c r="E251" s="203" t="s">
        <v>32</v>
      </c>
      <c r="F251" s="204" t="s">
        <v>1054</v>
      </c>
      <c r="G251" s="201"/>
      <c r="H251" s="205">
        <v>45.628</v>
      </c>
      <c r="I251" s="206"/>
      <c r="J251" s="201"/>
      <c r="K251" s="201"/>
      <c r="L251" s="207"/>
      <c r="M251" s="208"/>
      <c r="N251" s="209"/>
      <c r="O251" s="209"/>
      <c r="P251" s="209"/>
      <c r="Q251" s="209"/>
      <c r="R251" s="209"/>
      <c r="S251" s="209"/>
      <c r="T251" s="210"/>
      <c r="AT251" s="211" t="s">
        <v>228</v>
      </c>
      <c r="AU251" s="211" t="s">
        <v>88</v>
      </c>
      <c r="AV251" s="13" t="s">
        <v>88</v>
      </c>
      <c r="AW251" s="13" t="s">
        <v>39</v>
      </c>
      <c r="AX251" s="13" t="s">
        <v>79</v>
      </c>
      <c r="AY251" s="211" t="s">
        <v>125</v>
      </c>
    </row>
    <row r="252" spans="1:65" s="15" customFormat="1" ht="11.25">
      <c r="B252" s="236"/>
      <c r="C252" s="237"/>
      <c r="D252" s="202" t="s">
        <v>228</v>
      </c>
      <c r="E252" s="238" t="s">
        <v>32</v>
      </c>
      <c r="F252" s="239" t="s">
        <v>867</v>
      </c>
      <c r="G252" s="237"/>
      <c r="H252" s="238" t="s">
        <v>32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228</v>
      </c>
      <c r="AU252" s="245" t="s">
        <v>88</v>
      </c>
      <c r="AV252" s="15" t="s">
        <v>21</v>
      </c>
      <c r="AW252" s="15" t="s">
        <v>39</v>
      </c>
      <c r="AX252" s="15" t="s">
        <v>79</v>
      </c>
      <c r="AY252" s="245" t="s">
        <v>125</v>
      </c>
    </row>
    <row r="253" spans="1:65" s="13" customFormat="1" ht="11.25">
      <c r="B253" s="200"/>
      <c r="C253" s="201"/>
      <c r="D253" s="202" t="s">
        <v>228</v>
      </c>
      <c r="E253" s="203" t="s">
        <v>32</v>
      </c>
      <c r="F253" s="204" t="s">
        <v>1055</v>
      </c>
      <c r="G253" s="201"/>
      <c r="H253" s="205">
        <v>59.927999999999997</v>
      </c>
      <c r="I253" s="206"/>
      <c r="J253" s="201"/>
      <c r="K253" s="201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228</v>
      </c>
      <c r="AU253" s="211" t="s">
        <v>88</v>
      </c>
      <c r="AV253" s="13" t="s">
        <v>88</v>
      </c>
      <c r="AW253" s="13" t="s">
        <v>39</v>
      </c>
      <c r="AX253" s="13" t="s">
        <v>79</v>
      </c>
      <c r="AY253" s="211" t="s">
        <v>125</v>
      </c>
    </row>
    <row r="254" spans="1:65" s="15" customFormat="1" ht="11.25">
      <c r="B254" s="236"/>
      <c r="C254" s="237"/>
      <c r="D254" s="202" t="s">
        <v>228</v>
      </c>
      <c r="E254" s="238" t="s">
        <v>32</v>
      </c>
      <c r="F254" s="239" t="s">
        <v>875</v>
      </c>
      <c r="G254" s="237"/>
      <c r="H254" s="238" t="s">
        <v>32</v>
      </c>
      <c r="I254" s="240"/>
      <c r="J254" s="237"/>
      <c r="K254" s="237"/>
      <c r="L254" s="241"/>
      <c r="M254" s="242"/>
      <c r="N254" s="243"/>
      <c r="O254" s="243"/>
      <c r="P254" s="243"/>
      <c r="Q254" s="243"/>
      <c r="R254" s="243"/>
      <c r="S254" s="243"/>
      <c r="T254" s="244"/>
      <c r="AT254" s="245" t="s">
        <v>228</v>
      </c>
      <c r="AU254" s="245" t="s">
        <v>88</v>
      </c>
      <c r="AV254" s="15" t="s">
        <v>21</v>
      </c>
      <c r="AW254" s="15" t="s">
        <v>39</v>
      </c>
      <c r="AX254" s="15" t="s">
        <v>79</v>
      </c>
      <c r="AY254" s="245" t="s">
        <v>125</v>
      </c>
    </row>
    <row r="255" spans="1:65" s="13" customFormat="1" ht="11.25">
      <c r="B255" s="200"/>
      <c r="C255" s="201"/>
      <c r="D255" s="202" t="s">
        <v>228</v>
      </c>
      <c r="E255" s="203" t="s">
        <v>32</v>
      </c>
      <c r="F255" s="204" t="s">
        <v>1056</v>
      </c>
      <c r="G255" s="201"/>
      <c r="H255" s="205">
        <v>59.927999999999997</v>
      </c>
      <c r="I255" s="206"/>
      <c r="J255" s="201"/>
      <c r="K255" s="201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228</v>
      </c>
      <c r="AU255" s="211" t="s">
        <v>88</v>
      </c>
      <c r="AV255" s="13" t="s">
        <v>88</v>
      </c>
      <c r="AW255" s="13" t="s">
        <v>39</v>
      </c>
      <c r="AX255" s="13" t="s">
        <v>79</v>
      </c>
      <c r="AY255" s="211" t="s">
        <v>125</v>
      </c>
    </row>
    <row r="256" spans="1:65" s="14" customFormat="1" ht="11.25">
      <c r="B256" s="212"/>
      <c r="C256" s="213"/>
      <c r="D256" s="202" t="s">
        <v>228</v>
      </c>
      <c r="E256" s="214" t="s">
        <v>32</v>
      </c>
      <c r="F256" s="215" t="s">
        <v>230</v>
      </c>
      <c r="G256" s="213"/>
      <c r="H256" s="216">
        <v>165.48400000000001</v>
      </c>
      <c r="I256" s="217"/>
      <c r="J256" s="213"/>
      <c r="K256" s="213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228</v>
      </c>
      <c r="AU256" s="222" t="s">
        <v>88</v>
      </c>
      <c r="AV256" s="14" t="s">
        <v>150</v>
      </c>
      <c r="AW256" s="14" t="s">
        <v>39</v>
      </c>
      <c r="AX256" s="14" t="s">
        <v>21</v>
      </c>
      <c r="AY256" s="222" t="s">
        <v>125</v>
      </c>
    </row>
    <row r="257" spans="1:65" s="2" customFormat="1" ht="16.5" customHeight="1">
      <c r="A257" s="36"/>
      <c r="B257" s="37"/>
      <c r="C257" s="176" t="s">
        <v>438</v>
      </c>
      <c r="D257" s="176" t="s">
        <v>128</v>
      </c>
      <c r="E257" s="177" t="s">
        <v>1057</v>
      </c>
      <c r="F257" s="178" t="s">
        <v>1058</v>
      </c>
      <c r="G257" s="179" t="s">
        <v>238</v>
      </c>
      <c r="H257" s="180">
        <v>40</v>
      </c>
      <c r="I257" s="181"/>
      <c r="J257" s="182">
        <f>ROUND(I257*H257,2)</f>
        <v>0</v>
      </c>
      <c r="K257" s="178" t="s">
        <v>141</v>
      </c>
      <c r="L257" s="41"/>
      <c r="M257" s="183" t="s">
        <v>32</v>
      </c>
      <c r="N257" s="184" t="s">
        <v>50</v>
      </c>
      <c r="O257" s="66"/>
      <c r="P257" s="185">
        <f>O257*H257</f>
        <v>0</v>
      </c>
      <c r="Q257" s="185">
        <v>0</v>
      </c>
      <c r="R257" s="185">
        <f>Q257*H257</f>
        <v>0</v>
      </c>
      <c r="S257" s="185">
        <v>0</v>
      </c>
      <c r="T257" s="18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7" t="s">
        <v>252</v>
      </c>
      <c r="AT257" s="187" t="s">
        <v>128</v>
      </c>
      <c r="AU257" s="187" t="s">
        <v>88</v>
      </c>
      <c r="AY257" s="18" t="s">
        <v>125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18" t="s">
        <v>21</v>
      </c>
      <c r="BK257" s="188">
        <f>ROUND(I257*H257,2)</f>
        <v>0</v>
      </c>
      <c r="BL257" s="18" t="s">
        <v>252</v>
      </c>
      <c r="BM257" s="187" t="s">
        <v>1059</v>
      </c>
    </row>
    <row r="258" spans="1:65" s="2" customFormat="1" ht="24.2" customHeight="1">
      <c r="A258" s="36"/>
      <c r="B258" s="37"/>
      <c r="C258" s="223" t="s">
        <v>443</v>
      </c>
      <c r="D258" s="223" t="s">
        <v>259</v>
      </c>
      <c r="E258" s="224" t="s">
        <v>1060</v>
      </c>
      <c r="F258" s="225" t="s">
        <v>1061</v>
      </c>
      <c r="G258" s="226" t="s">
        <v>131</v>
      </c>
      <c r="H258" s="227">
        <v>40</v>
      </c>
      <c r="I258" s="228"/>
      <c r="J258" s="229">
        <f>ROUND(I258*H258,2)</f>
        <v>0</v>
      </c>
      <c r="K258" s="225" t="s">
        <v>141</v>
      </c>
      <c r="L258" s="230"/>
      <c r="M258" s="231" t="s">
        <v>32</v>
      </c>
      <c r="N258" s="232" t="s">
        <v>50</v>
      </c>
      <c r="O258" s="66"/>
      <c r="P258" s="185">
        <f>O258*H258</f>
        <v>0</v>
      </c>
      <c r="Q258" s="185">
        <v>2.2950000000000002E-2</v>
      </c>
      <c r="R258" s="185">
        <f>Q258*H258</f>
        <v>0.91800000000000004</v>
      </c>
      <c r="S258" s="185">
        <v>0</v>
      </c>
      <c r="T258" s="186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7" t="s">
        <v>262</v>
      </c>
      <c r="AT258" s="187" t="s">
        <v>259</v>
      </c>
      <c r="AU258" s="187" t="s">
        <v>88</v>
      </c>
      <c r="AY258" s="18" t="s">
        <v>125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8" t="s">
        <v>21</v>
      </c>
      <c r="BK258" s="188">
        <f>ROUND(I258*H258,2)</f>
        <v>0</v>
      </c>
      <c r="BL258" s="18" t="s">
        <v>252</v>
      </c>
      <c r="BM258" s="187" t="s">
        <v>1062</v>
      </c>
    </row>
    <row r="259" spans="1:65" s="2" customFormat="1" ht="16.5" customHeight="1">
      <c r="A259" s="36"/>
      <c r="B259" s="37"/>
      <c r="C259" s="176" t="s">
        <v>448</v>
      </c>
      <c r="D259" s="176" t="s">
        <v>128</v>
      </c>
      <c r="E259" s="177" t="s">
        <v>1063</v>
      </c>
      <c r="F259" s="178" t="s">
        <v>1064</v>
      </c>
      <c r="G259" s="179" t="s">
        <v>238</v>
      </c>
      <c r="H259" s="180">
        <v>1</v>
      </c>
      <c r="I259" s="181"/>
      <c r="J259" s="182">
        <f>ROUND(I259*H259,2)</f>
        <v>0</v>
      </c>
      <c r="K259" s="178" t="s">
        <v>141</v>
      </c>
      <c r="L259" s="41"/>
      <c r="M259" s="183" t="s">
        <v>32</v>
      </c>
      <c r="N259" s="184" t="s">
        <v>50</v>
      </c>
      <c r="O259" s="66"/>
      <c r="P259" s="185">
        <f>O259*H259</f>
        <v>0</v>
      </c>
      <c r="Q259" s="185">
        <v>0</v>
      </c>
      <c r="R259" s="185">
        <f>Q259*H259</f>
        <v>0</v>
      </c>
      <c r="S259" s="185">
        <v>0</v>
      </c>
      <c r="T259" s="18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7" t="s">
        <v>252</v>
      </c>
      <c r="AT259" s="187" t="s">
        <v>128</v>
      </c>
      <c r="AU259" s="187" t="s">
        <v>88</v>
      </c>
      <c r="AY259" s="18" t="s">
        <v>125</v>
      </c>
      <c r="BE259" s="188">
        <f>IF(N259="základní",J259,0)</f>
        <v>0</v>
      </c>
      <c r="BF259" s="188">
        <f>IF(N259="snížená",J259,0)</f>
        <v>0</v>
      </c>
      <c r="BG259" s="188">
        <f>IF(N259="zákl. přenesená",J259,0)</f>
        <v>0</v>
      </c>
      <c r="BH259" s="188">
        <f>IF(N259="sníž. přenesená",J259,0)</f>
        <v>0</v>
      </c>
      <c r="BI259" s="188">
        <f>IF(N259="nulová",J259,0)</f>
        <v>0</v>
      </c>
      <c r="BJ259" s="18" t="s">
        <v>21</v>
      </c>
      <c r="BK259" s="188">
        <f>ROUND(I259*H259,2)</f>
        <v>0</v>
      </c>
      <c r="BL259" s="18" t="s">
        <v>252</v>
      </c>
      <c r="BM259" s="187" t="s">
        <v>1065</v>
      </c>
    </row>
    <row r="260" spans="1:65" s="2" customFormat="1" ht="24.2" customHeight="1">
      <c r="A260" s="36"/>
      <c r="B260" s="37"/>
      <c r="C260" s="176" t="s">
        <v>453</v>
      </c>
      <c r="D260" s="176" t="s">
        <v>128</v>
      </c>
      <c r="E260" s="177" t="s">
        <v>1066</v>
      </c>
      <c r="F260" s="178" t="s">
        <v>1067</v>
      </c>
      <c r="G260" s="179" t="s">
        <v>238</v>
      </c>
      <c r="H260" s="180">
        <v>28</v>
      </c>
      <c r="I260" s="181"/>
      <c r="J260" s="182">
        <f>ROUND(I260*H260,2)</f>
        <v>0</v>
      </c>
      <c r="K260" s="178" t="s">
        <v>141</v>
      </c>
      <c r="L260" s="41"/>
      <c r="M260" s="183" t="s">
        <v>32</v>
      </c>
      <c r="N260" s="184" t="s">
        <v>50</v>
      </c>
      <c r="O260" s="66"/>
      <c r="P260" s="185">
        <f>O260*H260</f>
        <v>0</v>
      </c>
      <c r="Q260" s="185">
        <v>0</v>
      </c>
      <c r="R260" s="185">
        <f>Q260*H260</f>
        <v>0</v>
      </c>
      <c r="S260" s="185">
        <v>0</v>
      </c>
      <c r="T260" s="186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7" t="s">
        <v>252</v>
      </c>
      <c r="AT260" s="187" t="s">
        <v>128</v>
      </c>
      <c r="AU260" s="187" t="s">
        <v>88</v>
      </c>
      <c r="AY260" s="18" t="s">
        <v>125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18" t="s">
        <v>21</v>
      </c>
      <c r="BK260" s="188">
        <f>ROUND(I260*H260,2)</f>
        <v>0</v>
      </c>
      <c r="BL260" s="18" t="s">
        <v>252</v>
      </c>
      <c r="BM260" s="187" t="s">
        <v>1068</v>
      </c>
    </row>
    <row r="261" spans="1:65" s="13" customFormat="1" ht="11.25">
      <c r="B261" s="200"/>
      <c r="C261" s="201"/>
      <c r="D261" s="202" t="s">
        <v>228</v>
      </c>
      <c r="E261" s="203" t="s">
        <v>32</v>
      </c>
      <c r="F261" s="204" t="s">
        <v>1069</v>
      </c>
      <c r="G261" s="201"/>
      <c r="H261" s="205">
        <v>28</v>
      </c>
      <c r="I261" s="206"/>
      <c r="J261" s="201"/>
      <c r="K261" s="201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228</v>
      </c>
      <c r="AU261" s="211" t="s">
        <v>88</v>
      </c>
      <c r="AV261" s="13" t="s">
        <v>88</v>
      </c>
      <c r="AW261" s="13" t="s">
        <v>39</v>
      </c>
      <c r="AX261" s="13" t="s">
        <v>79</v>
      </c>
      <c r="AY261" s="211" t="s">
        <v>125</v>
      </c>
    </row>
    <row r="262" spans="1:65" s="14" customFormat="1" ht="11.25">
      <c r="B262" s="212"/>
      <c r="C262" s="213"/>
      <c r="D262" s="202" t="s">
        <v>228</v>
      </c>
      <c r="E262" s="214" t="s">
        <v>32</v>
      </c>
      <c r="F262" s="215" t="s">
        <v>230</v>
      </c>
      <c r="G262" s="213"/>
      <c r="H262" s="216">
        <v>28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228</v>
      </c>
      <c r="AU262" s="222" t="s">
        <v>88</v>
      </c>
      <c r="AV262" s="14" t="s">
        <v>150</v>
      </c>
      <c r="AW262" s="14" t="s">
        <v>39</v>
      </c>
      <c r="AX262" s="14" t="s">
        <v>21</v>
      </c>
      <c r="AY262" s="222" t="s">
        <v>125</v>
      </c>
    </row>
    <row r="263" spans="1:65" s="2" customFormat="1" ht="16.5" customHeight="1">
      <c r="A263" s="36"/>
      <c r="B263" s="37"/>
      <c r="C263" s="223" t="s">
        <v>458</v>
      </c>
      <c r="D263" s="223" t="s">
        <v>259</v>
      </c>
      <c r="E263" s="224" t="s">
        <v>1070</v>
      </c>
      <c r="F263" s="225" t="s">
        <v>1071</v>
      </c>
      <c r="G263" s="226" t="s">
        <v>238</v>
      </c>
      <c r="H263" s="227">
        <v>16</v>
      </c>
      <c r="I263" s="228"/>
      <c r="J263" s="229">
        <f t="shared" ref="J263:J275" si="0">ROUND(I263*H263,2)</f>
        <v>0</v>
      </c>
      <c r="K263" s="225" t="s">
        <v>141</v>
      </c>
      <c r="L263" s="230"/>
      <c r="M263" s="231" t="s">
        <v>32</v>
      </c>
      <c r="N263" s="232" t="s">
        <v>50</v>
      </c>
      <c r="O263" s="66"/>
      <c r="P263" s="185">
        <f t="shared" ref="P263:P275" si="1">O263*H263</f>
        <v>0</v>
      </c>
      <c r="Q263" s="185">
        <v>1.6E-2</v>
      </c>
      <c r="R263" s="185">
        <f t="shared" ref="R263:R275" si="2">Q263*H263</f>
        <v>0.25600000000000001</v>
      </c>
      <c r="S263" s="185">
        <v>0</v>
      </c>
      <c r="T263" s="186">
        <f t="shared" ref="T263:T275" si="3"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7" t="s">
        <v>262</v>
      </c>
      <c r="AT263" s="187" t="s">
        <v>259</v>
      </c>
      <c r="AU263" s="187" t="s">
        <v>88</v>
      </c>
      <c r="AY263" s="18" t="s">
        <v>125</v>
      </c>
      <c r="BE263" s="188">
        <f t="shared" ref="BE263:BE275" si="4">IF(N263="základní",J263,0)</f>
        <v>0</v>
      </c>
      <c r="BF263" s="188">
        <f t="shared" ref="BF263:BF275" si="5">IF(N263="snížená",J263,0)</f>
        <v>0</v>
      </c>
      <c r="BG263" s="188">
        <f t="shared" ref="BG263:BG275" si="6">IF(N263="zákl. přenesená",J263,0)</f>
        <v>0</v>
      </c>
      <c r="BH263" s="188">
        <f t="shared" ref="BH263:BH275" si="7">IF(N263="sníž. přenesená",J263,0)</f>
        <v>0</v>
      </c>
      <c r="BI263" s="188">
        <f t="shared" ref="BI263:BI275" si="8">IF(N263="nulová",J263,0)</f>
        <v>0</v>
      </c>
      <c r="BJ263" s="18" t="s">
        <v>21</v>
      </c>
      <c r="BK263" s="188">
        <f t="shared" ref="BK263:BK275" si="9">ROUND(I263*H263,2)</f>
        <v>0</v>
      </c>
      <c r="BL263" s="18" t="s">
        <v>252</v>
      </c>
      <c r="BM263" s="187" t="s">
        <v>1072</v>
      </c>
    </row>
    <row r="264" spans="1:65" s="2" customFormat="1" ht="16.5" customHeight="1">
      <c r="A264" s="36"/>
      <c r="B264" s="37"/>
      <c r="C264" s="223" t="s">
        <v>463</v>
      </c>
      <c r="D264" s="223" t="s">
        <v>259</v>
      </c>
      <c r="E264" s="224" t="s">
        <v>1073</v>
      </c>
      <c r="F264" s="225" t="s">
        <v>1074</v>
      </c>
      <c r="G264" s="226" t="s">
        <v>238</v>
      </c>
      <c r="H264" s="227">
        <v>12</v>
      </c>
      <c r="I264" s="228"/>
      <c r="J264" s="229">
        <f t="shared" si="0"/>
        <v>0</v>
      </c>
      <c r="K264" s="225" t="s">
        <v>141</v>
      </c>
      <c r="L264" s="230"/>
      <c r="M264" s="231" t="s">
        <v>32</v>
      </c>
      <c r="N264" s="232" t="s">
        <v>50</v>
      </c>
      <c r="O264" s="66"/>
      <c r="P264" s="185">
        <f t="shared" si="1"/>
        <v>0</v>
      </c>
      <c r="Q264" s="185">
        <v>1.4500000000000001E-2</v>
      </c>
      <c r="R264" s="185">
        <f t="shared" si="2"/>
        <v>0.17400000000000002</v>
      </c>
      <c r="S264" s="185">
        <v>0</v>
      </c>
      <c r="T264" s="186">
        <f t="shared" si="3"/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7" t="s">
        <v>262</v>
      </c>
      <c r="AT264" s="187" t="s">
        <v>259</v>
      </c>
      <c r="AU264" s="187" t="s">
        <v>88</v>
      </c>
      <c r="AY264" s="18" t="s">
        <v>125</v>
      </c>
      <c r="BE264" s="188">
        <f t="shared" si="4"/>
        <v>0</v>
      </c>
      <c r="BF264" s="188">
        <f t="shared" si="5"/>
        <v>0</v>
      </c>
      <c r="BG264" s="188">
        <f t="shared" si="6"/>
        <v>0</v>
      </c>
      <c r="BH264" s="188">
        <f t="shared" si="7"/>
        <v>0</v>
      </c>
      <c r="BI264" s="188">
        <f t="shared" si="8"/>
        <v>0</v>
      </c>
      <c r="BJ264" s="18" t="s">
        <v>21</v>
      </c>
      <c r="BK264" s="188">
        <f t="shared" si="9"/>
        <v>0</v>
      </c>
      <c r="BL264" s="18" t="s">
        <v>252</v>
      </c>
      <c r="BM264" s="187" t="s">
        <v>1075</v>
      </c>
    </row>
    <row r="265" spans="1:65" s="2" customFormat="1" ht="24.2" customHeight="1">
      <c r="A265" s="36"/>
      <c r="B265" s="37"/>
      <c r="C265" s="176" t="s">
        <v>468</v>
      </c>
      <c r="D265" s="176" t="s">
        <v>128</v>
      </c>
      <c r="E265" s="177" t="s">
        <v>1076</v>
      </c>
      <c r="F265" s="178" t="s">
        <v>1077</v>
      </c>
      <c r="G265" s="179" t="s">
        <v>238</v>
      </c>
      <c r="H265" s="180">
        <v>1</v>
      </c>
      <c r="I265" s="181"/>
      <c r="J265" s="182">
        <f t="shared" si="0"/>
        <v>0</v>
      </c>
      <c r="K265" s="178" t="s">
        <v>141</v>
      </c>
      <c r="L265" s="41"/>
      <c r="M265" s="183" t="s">
        <v>32</v>
      </c>
      <c r="N265" s="184" t="s">
        <v>50</v>
      </c>
      <c r="O265" s="66"/>
      <c r="P265" s="185">
        <f t="shared" si="1"/>
        <v>0</v>
      </c>
      <c r="Q265" s="185">
        <v>0</v>
      </c>
      <c r="R265" s="185">
        <f t="shared" si="2"/>
        <v>0</v>
      </c>
      <c r="S265" s="185">
        <v>0</v>
      </c>
      <c r="T265" s="186">
        <f t="shared" si="3"/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7" t="s">
        <v>252</v>
      </c>
      <c r="AT265" s="187" t="s">
        <v>128</v>
      </c>
      <c r="AU265" s="187" t="s">
        <v>88</v>
      </c>
      <c r="AY265" s="18" t="s">
        <v>125</v>
      </c>
      <c r="BE265" s="188">
        <f t="shared" si="4"/>
        <v>0</v>
      </c>
      <c r="BF265" s="188">
        <f t="shared" si="5"/>
        <v>0</v>
      </c>
      <c r="BG265" s="188">
        <f t="shared" si="6"/>
        <v>0</v>
      </c>
      <c r="BH265" s="188">
        <f t="shared" si="7"/>
        <v>0</v>
      </c>
      <c r="BI265" s="188">
        <f t="shared" si="8"/>
        <v>0</v>
      </c>
      <c r="BJ265" s="18" t="s">
        <v>21</v>
      </c>
      <c r="BK265" s="188">
        <f t="shared" si="9"/>
        <v>0</v>
      </c>
      <c r="BL265" s="18" t="s">
        <v>252</v>
      </c>
      <c r="BM265" s="187" t="s">
        <v>1078</v>
      </c>
    </row>
    <row r="266" spans="1:65" s="2" customFormat="1" ht="16.5" customHeight="1">
      <c r="A266" s="36"/>
      <c r="B266" s="37"/>
      <c r="C266" s="223" t="s">
        <v>473</v>
      </c>
      <c r="D266" s="223" t="s">
        <v>259</v>
      </c>
      <c r="E266" s="224" t="s">
        <v>1079</v>
      </c>
      <c r="F266" s="225" t="s">
        <v>1080</v>
      </c>
      <c r="G266" s="226" t="s">
        <v>238</v>
      </c>
      <c r="H266" s="227">
        <v>1</v>
      </c>
      <c r="I266" s="228"/>
      <c r="J266" s="229">
        <f t="shared" si="0"/>
        <v>0</v>
      </c>
      <c r="K266" s="225" t="s">
        <v>141</v>
      </c>
      <c r="L266" s="230"/>
      <c r="M266" s="231" t="s">
        <v>32</v>
      </c>
      <c r="N266" s="232" t="s">
        <v>50</v>
      </c>
      <c r="O266" s="66"/>
      <c r="P266" s="185">
        <f t="shared" si="1"/>
        <v>0</v>
      </c>
      <c r="Q266" s="185">
        <v>1.7000000000000001E-2</v>
      </c>
      <c r="R266" s="185">
        <f t="shared" si="2"/>
        <v>1.7000000000000001E-2</v>
      </c>
      <c r="S266" s="185">
        <v>0</v>
      </c>
      <c r="T266" s="186">
        <f t="shared" si="3"/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7" t="s">
        <v>262</v>
      </c>
      <c r="AT266" s="187" t="s">
        <v>259</v>
      </c>
      <c r="AU266" s="187" t="s">
        <v>88</v>
      </c>
      <c r="AY266" s="18" t="s">
        <v>125</v>
      </c>
      <c r="BE266" s="188">
        <f t="shared" si="4"/>
        <v>0</v>
      </c>
      <c r="BF266" s="188">
        <f t="shared" si="5"/>
        <v>0</v>
      </c>
      <c r="BG266" s="188">
        <f t="shared" si="6"/>
        <v>0</v>
      </c>
      <c r="BH266" s="188">
        <f t="shared" si="7"/>
        <v>0</v>
      </c>
      <c r="BI266" s="188">
        <f t="shared" si="8"/>
        <v>0</v>
      </c>
      <c r="BJ266" s="18" t="s">
        <v>21</v>
      </c>
      <c r="BK266" s="188">
        <f t="shared" si="9"/>
        <v>0</v>
      </c>
      <c r="BL266" s="18" t="s">
        <v>252</v>
      </c>
      <c r="BM266" s="187" t="s">
        <v>1081</v>
      </c>
    </row>
    <row r="267" spans="1:65" s="2" customFormat="1" ht="24.2" customHeight="1">
      <c r="A267" s="36"/>
      <c r="B267" s="37"/>
      <c r="C267" s="176" t="s">
        <v>478</v>
      </c>
      <c r="D267" s="176" t="s">
        <v>128</v>
      </c>
      <c r="E267" s="177" t="s">
        <v>1082</v>
      </c>
      <c r="F267" s="178" t="s">
        <v>1083</v>
      </c>
      <c r="G267" s="179" t="s">
        <v>238</v>
      </c>
      <c r="H267" s="180">
        <v>1</v>
      </c>
      <c r="I267" s="181"/>
      <c r="J267" s="182">
        <f t="shared" si="0"/>
        <v>0</v>
      </c>
      <c r="K267" s="178" t="s">
        <v>141</v>
      </c>
      <c r="L267" s="41"/>
      <c r="M267" s="183" t="s">
        <v>32</v>
      </c>
      <c r="N267" s="184" t="s">
        <v>50</v>
      </c>
      <c r="O267" s="66"/>
      <c r="P267" s="185">
        <f t="shared" si="1"/>
        <v>0</v>
      </c>
      <c r="Q267" s="185">
        <v>0</v>
      </c>
      <c r="R267" s="185">
        <f t="shared" si="2"/>
        <v>0</v>
      </c>
      <c r="S267" s="185">
        <v>0</v>
      </c>
      <c r="T267" s="186">
        <f t="shared" si="3"/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7" t="s">
        <v>252</v>
      </c>
      <c r="AT267" s="187" t="s">
        <v>128</v>
      </c>
      <c r="AU267" s="187" t="s">
        <v>88</v>
      </c>
      <c r="AY267" s="18" t="s">
        <v>125</v>
      </c>
      <c r="BE267" s="188">
        <f t="shared" si="4"/>
        <v>0</v>
      </c>
      <c r="BF267" s="188">
        <f t="shared" si="5"/>
        <v>0</v>
      </c>
      <c r="BG267" s="188">
        <f t="shared" si="6"/>
        <v>0</v>
      </c>
      <c r="BH267" s="188">
        <f t="shared" si="7"/>
        <v>0</v>
      </c>
      <c r="BI267" s="188">
        <f t="shared" si="8"/>
        <v>0</v>
      </c>
      <c r="BJ267" s="18" t="s">
        <v>21</v>
      </c>
      <c r="BK267" s="188">
        <f t="shared" si="9"/>
        <v>0</v>
      </c>
      <c r="BL267" s="18" t="s">
        <v>252</v>
      </c>
      <c r="BM267" s="187" t="s">
        <v>1084</v>
      </c>
    </row>
    <row r="268" spans="1:65" s="2" customFormat="1" ht="16.5" customHeight="1">
      <c r="A268" s="36"/>
      <c r="B268" s="37"/>
      <c r="C268" s="223" t="s">
        <v>483</v>
      </c>
      <c r="D268" s="223" t="s">
        <v>259</v>
      </c>
      <c r="E268" s="224" t="s">
        <v>1085</v>
      </c>
      <c r="F268" s="225" t="s">
        <v>1086</v>
      </c>
      <c r="G268" s="226" t="s">
        <v>238</v>
      </c>
      <c r="H268" s="227">
        <v>1</v>
      </c>
      <c r="I268" s="228"/>
      <c r="J268" s="229">
        <f t="shared" si="0"/>
        <v>0</v>
      </c>
      <c r="K268" s="225" t="s">
        <v>141</v>
      </c>
      <c r="L268" s="230"/>
      <c r="M268" s="231" t="s">
        <v>32</v>
      </c>
      <c r="N268" s="232" t="s">
        <v>50</v>
      </c>
      <c r="O268" s="66"/>
      <c r="P268" s="185">
        <f t="shared" si="1"/>
        <v>0</v>
      </c>
      <c r="Q268" s="185">
        <v>2.9000000000000001E-2</v>
      </c>
      <c r="R268" s="185">
        <f t="shared" si="2"/>
        <v>2.9000000000000001E-2</v>
      </c>
      <c r="S268" s="185">
        <v>0</v>
      </c>
      <c r="T268" s="186">
        <f t="shared" si="3"/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7" t="s">
        <v>262</v>
      </c>
      <c r="AT268" s="187" t="s">
        <v>259</v>
      </c>
      <c r="AU268" s="187" t="s">
        <v>88</v>
      </c>
      <c r="AY268" s="18" t="s">
        <v>125</v>
      </c>
      <c r="BE268" s="188">
        <f t="shared" si="4"/>
        <v>0</v>
      </c>
      <c r="BF268" s="188">
        <f t="shared" si="5"/>
        <v>0</v>
      </c>
      <c r="BG268" s="188">
        <f t="shared" si="6"/>
        <v>0</v>
      </c>
      <c r="BH268" s="188">
        <f t="shared" si="7"/>
        <v>0</v>
      </c>
      <c r="BI268" s="188">
        <f t="shared" si="8"/>
        <v>0</v>
      </c>
      <c r="BJ268" s="18" t="s">
        <v>21</v>
      </c>
      <c r="BK268" s="188">
        <f t="shared" si="9"/>
        <v>0</v>
      </c>
      <c r="BL268" s="18" t="s">
        <v>252</v>
      </c>
      <c r="BM268" s="187" t="s">
        <v>1087</v>
      </c>
    </row>
    <row r="269" spans="1:65" s="2" customFormat="1" ht="16.5" customHeight="1">
      <c r="A269" s="36"/>
      <c r="B269" s="37"/>
      <c r="C269" s="176" t="s">
        <v>488</v>
      </c>
      <c r="D269" s="176" t="s">
        <v>128</v>
      </c>
      <c r="E269" s="177" t="s">
        <v>1088</v>
      </c>
      <c r="F269" s="178" t="s">
        <v>1089</v>
      </c>
      <c r="G269" s="179" t="s">
        <v>238</v>
      </c>
      <c r="H269" s="180">
        <v>4</v>
      </c>
      <c r="I269" s="181"/>
      <c r="J269" s="182">
        <f t="shared" si="0"/>
        <v>0</v>
      </c>
      <c r="K269" s="178" t="s">
        <v>141</v>
      </c>
      <c r="L269" s="41"/>
      <c r="M269" s="183" t="s">
        <v>32</v>
      </c>
      <c r="N269" s="184" t="s">
        <v>50</v>
      </c>
      <c r="O269" s="66"/>
      <c r="P269" s="185">
        <f t="shared" si="1"/>
        <v>0</v>
      </c>
      <c r="Q269" s="185">
        <v>0</v>
      </c>
      <c r="R269" s="185">
        <f t="shared" si="2"/>
        <v>0</v>
      </c>
      <c r="S269" s="185">
        <v>0</v>
      </c>
      <c r="T269" s="186">
        <f t="shared" si="3"/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7" t="s">
        <v>252</v>
      </c>
      <c r="AT269" s="187" t="s">
        <v>128</v>
      </c>
      <c r="AU269" s="187" t="s">
        <v>88</v>
      </c>
      <c r="AY269" s="18" t="s">
        <v>125</v>
      </c>
      <c r="BE269" s="188">
        <f t="shared" si="4"/>
        <v>0</v>
      </c>
      <c r="BF269" s="188">
        <f t="shared" si="5"/>
        <v>0</v>
      </c>
      <c r="BG269" s="188">
        <f t="shared" si="6"/>
        <v>0</v>
      </c>
      <c r="BH269" s="188">
        <f t="shared" si="7"/>
        <v>0</v>
      </c>
      <c r="BI269" s="188">
        <f t="shared" si="8"/>
        <v>0</v>
      </c>
      <c r="BJ269" s="18" t="s">
        <v>21</v>
      </c>
      <c r="BK269" s="188">
        <f t="shared" si="9"/>
        <v>0</v>
      </c>
      <c r="BL269" s="18" t="s">
        <v>252</v>
      </c>
      <c r="BM269" s="187" t="s">
        <v>1090</v>
      </c>
    </row>
    <row r="270" spans="1:65" s="2" customFormat="1" ht="16.5" customHeight="1">
      <c r="A270" s="36"/>
      <c r="B270" s="37"/>
      <c r="C270" s="223" t="s">
        <v>493</v>
      </c>
      <c r="D270" s="223" t="s">
        <v>259</v>
      </c>
      <c r="E270" s="224" t="s">
        <v>1091</v>
      </c>
      <c r="F270" s="225" t="s">
        <v>1092</v>
      </c>
      <c r="G270" s="226" t="s">
        <v>238</v>
      </c>
      <c r="H270" s="227">
        <v>4</v>
      </c>
      <c r="I270" s="228"/>
      <c r="J270" s="229">
        <f t="shared" si="0"/>
        <v>0</v>
      </c>
      <c r="K270" s="225" t="s">
        <v>141</v>
      </c>
      <c r="L270" s="230"/>
      <c r="M270" s="231" t="s">
        <v>32</v>
      </c>
      <c r="N270" s="232" t="s">
        <v>50</v>
      </c>
      <c r="O270" s="66"/>
      <c r="P270" s="185">
        <f t="shared" si="1"/>
        <v>0</v>
      </c>
      <c r="Q270" s="185">
        <v>5.0000000000000001E-4</v>
      </c>
      <c r="R270" s="185">
        <f t="shared" si="2"/>
        <v>2E-3</v>
      </c>
      <c r="S270" s="185">
        <v>0</v>
      </c>
      <c r="T270" s="186">
        <f t="shared" si="3"/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7" t="s">
        <v>262</v>
      </c>
      <c r="AT270" s="187" t="s">
        <v>259</v>
      </c>
      <c r="AU270" s="187" t="s">
        <v>88</v>
      </c>
      <c r="AY270" s="18" t="s">
        <v>125</v>
      </c>
      <c r="BE270" s="188">
        <f t="shared" si="4"/>
        <v>0</v>
      </c>
      <c r="BF270" s="188">
        <f t="shared" si="5"/>
        <v>0</v>
      </c>
      <c r="BG270" s="188">
        <f t="shared" si="6"/>
        <v>0</v>
      </c>
      <c r="BH270" s="188">
        <f t="shared" si="7"/>
        <v>0</v>
      </c>
      <c r="BI270" s="188">
        <f t="shared" si="8"/>
        <v>0</v>
      </c>
      <c r="BJ270" s="18" t="s">
        <v>21</v>
      </c>
      <c r="BK270" s="188">
        <f t="shared" si="9"/>
        <v>0</v>
      </c>
      <c r="BL270" s="18" t="s">
        <v>252</v>
      </c>
      <c r="BM270" s="187" t="s">
        <v>1093</v>
      </c>
    </row>
    <row r="271" spans="1:65" s="2" customFormat="1" ht="16.5" customHeight="1">
      <c r="A271" s="36"/>
      <c r="B271" s="37"/>
      <c r="C271" s="176" t="s">
        <v>498</v>
      </c>
      <c r="D271" s="176" t="s">
        <v>128</v>
      </c>
      <c r="E271" s="177" t="s">
        <v>1094</v>
      </c>
      <c r="F271" s="178" t="s">
        <v>1095</v>
      </c>
      <c r="G271" s="179" t="s">
        <v>238</v>
      </c>
      <c r="H271" s="180">
        <v>30</v>
      </c>
      <c r="I271" s="181"/>
      <c r="J271" s="182">
        <f t="shared" si="0"/>
        <v>0</v>
      </c>
      <c r="K271" s="178" t="s">
        <v>141</v>
      </c>
      <c r="L271" s="41"/>
      <c r="M271" s="183" t="s">
        <v>32</v>
      </c>
      <c r="N271" s="184" t="s">
        <v>50</v>
      </c>
      <c r="O271" s="66"/>
      <c r="P271" s="185">
        <f t="shared" si="1"/>
        <v>0</v>
      </c>
      <c r="Q271" s="185">
        <v>0</v>
      </c>
      <c r="R271" s="185">
        <f t="shared" si="2"/>
        <v>0</v>
      </c>
      <c r="S271" s="185">
        <v>0</v>
      </c>
      <c r="T271" s="186">
        <f t="shared" si="3"/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7" t="s">
        <v>252</v>
      </c>
      <c r="AT271" s="187" t="s">
        <v>128</v>
      </c>
      <c r="AU271" s="187" t="s">
        <v>88</v>
      </c>
      <c r="AY271" s="18" t="s">
        <v>125</v>
      </c>
      <c r="BE271" s="188">
        <f t="shared" si="4"/>
        <v>0</v>
      </c>
      <c r="BF271" s="188">
        <f t="shared" si="5"/>
        <v>0</v>
      </c>
      <c r="BG271" s="188">
        <f t="shared" si="6"/>
        <v>0</v>
      </c>
      <c r="BH271" s="188">
        <f t="shared" si="7"/>
        <v>0</v>
      </c>
      <c r="BI271" s="188">
        <f t="shared" si="8"/>
        <v>0</v>
      </c>
      <c r="BJ271" s="18" t="s">
        <v>21</v>
      </c>
      <c r="BK271" s="188">
        <f t="shared" si="9"/>
        <v>0</v>
      </c>
      <c r="BL271" s="18" t="s">
        <v>252</v>
      </c>
      <c r="BM271" s="187" t="s">
        <v>1096</v>
      </c>
    </row>
    <row r="272" spans="1:65" s="2" customFormat="1" ht="16.5" customHeight="1">
      <c r="A272" s="36"/>
      <c r="B272" s="37"/>
      <c r="C272" s="223" t="s">
        <v>504</v>
      </c>
      <c r="D272" s="223" t="s">
        <v>259</v>
      </c>
      <c r="E272" s="224" t="s">
        <v>1097</v>
      </c>
      <c r="F272" s="225" t="s">
        <v>1098</v>
      </c>
      <c r="G272" s="226" t="s">
        <v>238</v>
      </c>
      <c r="H272" s="227">
        <v>30</v>
      </c>
      <c r="I272" s="228"/>
      <c r="J272" s="229">
        <f t="shared" si="0"/>
        <v>0</v>
      </c>
      <c r="K272" s="225" t="s">
        <v>141</v>
      </c>
      <c r="L272" s="230"/>
      <c r="M272" s="231" t="s">
        <v>32</v>
      </c>
      <c r="N272" s="232" t="s">
        <v>50</v>
      </c>
      <c r="O272" s="66"/>
      <c r="P272" s="185">
        <f t="shared" si="1"/>
        <v>0</v>
      </c>
      <c r="Q272" s="185">
        <v>1.4999999999999999E-4</v>
      </c>
      <c r="R272" s="185">
        <f t="shared" si="2"/>
        <v>4.4999999999999997E-3</v>
      </c>
      <c r="S272" s="185">
        <v>0</v>
      </c>
      <c r="T272" s="186">
        <f t="shared" si="3"/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7" t="s">
        <v>262</v>
      </c>
      <c r="AT272" s="187" t="s">
        <v>259</v>
      </c>
      <c r="AU272" s="187" t="s">
        <v>88</v>
      </c>
      <c r="AY272" s="18" t="s">
        <v>125</v>
      </c>
      <c r="BE272" s="188">
        <f t="shared" si="4"/>
        <v>0</v>
      </c>
      <c r="BF272" s="188">
        <f t="shared" si="5"/>
        <v>0</v>
      </c>
      <c r="BG272" s="188">
        <f t="shared" si="6"/>
        <v>0</v>
      </c>
      <c r="BH272" s="188">
        <f t="shared" si="7"/>
        <v>0</v>
      </c>
      <c r="BI272" s="188">
        <f t="shared" si="8"/>
        <v>0</v>
      </c>
      <c r="BJ272" s="18" t="s">
        <v>21</v>
      </c>
      <c r="BK272" s="188">
        <f t="shared" si="9"/>
        <v>0</v>
      </c>
      <c r="BL272" s="18" t="s">
        <v>252</v>
      </c>
      <c r="BM272" s="187" t="s">
        <v>1099</v>
      </c>
    </row>
    <row r="273" spans="1:65" s="2" customFormat="1" ht="16.5" customHeight="1">
      <c r="A273" s="36"/>
      <c r="B273" s="37"/>
      <c r="C273" s="176" t="s">
        <v>509</v>
      </c>
      <c r="D273" s="176" t="s">
        <v>128</v>
      </c>
      <c r="E273" s="177" t="s">
        <v>1100</v>
      </c>
      <c r="F273" s="178" t="s">
        <v>1101</v>
      </c>
      <c r="G273" s="179" t="s">
        <v>238</v>
      </c>
      <c r="H273" s="180">
        <v>30</v>
      </c>
      <c r="I273" s="181"/>
      <c r="J273" s="182">
        <f t="shared" si="0"/>
        <v>0</v>
      </c>
      <c r="K273" s="178" t="s">
        <v>141</v>
      </c>
      <c r="L273" s="41"/>
      <c r="M273" s="183" t="s">
        <v>32</v>
      </c>
      <c r="N273" s="184" t="s">
        <v>50</v>
      </c>
      <c r="O273" s="66"/>
      <c r="P273" s="185">
        <f t="shared" si="1"/>
        <v>0</v>
      </c>
      <c r="Q273" s="185">
        <v>0</v>
      </c>
      <c r="R273" s="185">
        <f t="shared" si="2"/>
        <v>0</v>
      </c>
      <c r="S273" s="185">
        <v>0</v>
      </c>
      <c r="T273" s="186">
        <f t="shared" si="3"/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7" t="s">
        <v>252</v>
      </c>
      <c r="AT273" s="187" t="s">
        <v>128</v>
      </c>
      <c r="AU273" s="187" t="s">
        <v>88</v>
      </c>
      <c r="AY273" s="18" t="s">
        <v>125</v>
      </c>
      <c r="BE273" s="188">
        <f t="shared" si="4"/>
        <v>0</v>
      </c>
      <c r="BF273" s="188">
        <f t="shared" si="5"/>
        <v>0</v>
      </c>
      <c r="BG273" s="188">
        <f t="shared" si="6"/>
        <v>0</v>
      </c>
      <c r="BH273" s="188">
        <f t="shared" si="7"/>
        <v>0</v>
      </c>
      <c r="BI273" s="188">
        <f t="shared" si="8"/>
        <v>0</v>
      </c>
      <c r="BJ273" s="18" t="s">
        <v>21</v>
      </c>
      <c r="BK273" s="188">
        <f t="shared" si="9"/>
        <v>0</v>
      </c>
      <c r="BL273" s="18" t="s">
        <v>252</v>
      </c>
      <c r="BM273" s="187" t="s">
        <v>1102</v>
      </c>
    </row>
    <row r="274" spans="1:65" s="2" customFormat="1" ht="16.5" customHeight="1">
      <c r="A274" s="36"/>
      <c r="B274" s="37"/>
      <c r="C274" s="223" t="s">
        <v>514</v>
      </c>
      <c r="D274" s="223" t="s">
        <v>259</v>
      </c>
      <c r="E274" s="224" t="s">
        <v>1103</v>
      </c>
      <c r="F274" s="225" t="s">
        <v>1104</v>
      </c>
      <c r="G274" s="226" t="s">
        <v>238</v>
      </c>
      <c r="H274" s="227">
        <v>30</v>
      </c>
      <c r="I274" s="228"/>
      <c r="J274" s="229">
        <f t="shared" si="0"/>
        <v>0</v>
      </c>
      <c r="K274" s="225" t="s">
        <v>141</v>
      </c>
      <c r="L274" s="230"/>
      <c r="M274" s="231" t="s">
        <v>32</v>
      </c>
      <c r="N274" s="232" t="s">
        <v>50</v>
      </c>
      <c r="O274" s="66"/>
      <c r="P274" s="185">
        <f t="shared" si="1"/>
        <v>0</v>
      </c>
      <c r="Q274" s="185">
        <v>1.1999999999999999E-3</v>
      </c>
      <c r="R274" s="185">
        <f t="shared" si="2"/>
        <v>3.5999999999999997E-2</v>
      </c>
      <c r="S274" s="185">
        <v>0</v>
      </c>
      <c r="T274" s="186">
        <f t="shared" si="3"/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7" t="s">
        <v>262</v>
      </c>
      <c r="AT274" s="187" t="s">
        <v>259</v>
      </c>
      <c r="AU274" s="187" t="s">
        <v>88</v>
      </c>
      <c r="AY274" s="18" t="s">
        <v>125</v>
      </c>
      <c r="BE274" s="188">
        <f t="shared" si="4"/>
        <v>0</v>
      </c>
      <c r="BF274" s="188">
        <f t="shared" si="5"/>
        <v>0</v>
      </c>
      <c r="BG274" s="188">
        <f t="shared" si="6"/>
        <v>0</v>
      </c>
      <c r="BH274" s="188">
        <f t="shared" si="7"/>
        <v>0</v>
      </c>
      <c r="BI274" s="188">
        <f t="shared" si="8"/>
        <v>0</v>
      </c>
      <c r="BJ274" s="18" t="s">
        <v>21</v>
      </c>
      <c r="BK274" s="188">
        <f t="shared" si="9"/>
        <v>0</v>
      </c>
      <c r="BL274" s="18" t="s">
        <v>252</v>
      </c>
      <c r="BM274" s="187" t="s">
        <v>1105</v>
      </c>
    </row>
    <row r="275" spans="1:65" s="2" customFormat="1" ht="24.2" customHeight="1">
      <c r="A275" s="36"/>
      <c r="B275" s="37"/>
      <c r="C275" s="176" t="s">
        <v>519</v>
      </c>
      <c r="D275" s="176" t="s">
        <v>128</v>
      </c>
      <c r="E275" s="177" t="s">
        <v>1106</v>
      </c>
      <c r="F275" s="178" t="s">
        <v>1107</v>
      </c>
      <c r="G275" s="179" t="s">
        <v>238</v>
      </c>
      <c r="H275" s="180">
        <v>26</v>
      </c>
      <c r="I275" s="181"/>
      <c r="J275" s="182">
        <f t="shared" si="0"/>
        <v>0</v>
      </c>
      <c r="K275" s="178" t="s">
        <v>141</v>
      </c>
      <c r="L275" s="41"/>
      <c r="M275" s="183" t="s">
        <v>32</v>
      </c>
      <c r="N275" s="184" t="s">
        <v>50</v>
      </c>
      <c r="O275" s="66"/>
      <c r="P275" s="185">
        <f t="shared" si="1"/>
        <v>0</v>
      </c>
      <c r="Q275" s="185">
        <v>0</v>
      </c>
      <c r="R275" s="185">
        <f t="shared" si="2"/>
        <v>0</v>
      </c>
      <c r="S275" s="185">
        <v>2.4E-2</v>
      </c>
      <c r="T275" s="186">
        <f t="shared" si="3"/>
        <v>0.624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7" t="s">
        <v>252</v>
      </c>
      <c r="AT275" s="187" t="s">
        <v>128</v>
      </c>
      <c r="AU275" s="187" t="s">
        <v>88</v>
      </c>
      <c r="AY275" s="18" t="s">
        <v>125</v>
      </c>
      <c r="BE275" s="188">
        <f t="shared" si="4"/>
        <v>0</v>
      </c>
      <c r="BF275" s="188">
        <f t="shared" si="5"/>
        <v>0</v>
      </c>
      <c r="BG275" s="188">
        <f t="shared" si="6"/>
        <v>0</v>
      </c>
      <c r="BH275" s="188">
        <f t="shared" si="7"/>
        <v>0</v>
      </c>
      <c r="BI275" s="188">
        <f t="shared" si="8"/>
        <v>0</v>
      </c>
      <c r="BJ275" s="18" t="s">
        <v>21</v>
      </c>
      <c r="BK275" s="188">
        <f t="shared" si="9"/>
        <v>0</v>
      </c>
      <c r="BL275" s="18" t="s">
        <v>252</v>
      </c>
      <c r="BM275" s="187" t="s">
        <v>1108</v>
      </c>
    </row>
    <row r="276" spans="1:65" s="15" customFormat="1" ht="11.25">
      <c r="B276" s="236"/>
      <c r="C276" s="237"/>
      <c r="D276" s="202" t="s">
        <v>228</v>
      </c>
      <c r="E276" s="238" t="s">
        <v>32</v>
      </c>
      <c r="F276" s="239" t="s">
        <v>863</v>
      </c>
      <c r="G276" s="237"/>
      <c r="H276" s="238" t="s">
        <v>32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AT276" s="245" t="s">
        <v>228</v>
      </c>
      <c r="AU276" s="245" t="s">
        <v>88</v>
      </c>
      <c r="AV276" s="15" t="s">
        <v>21</v>
      </c>
      <c r="AW276" s="15" t="s">
        <v>39</v>
      </c>
      <c r="AX276" s="15" t="s">
        <v>79</v>
      </c>
      <c r="AY276" s="245" t="s">
        <v>125</v>
      </c>
    </row>
    <row r="277" spans="1:65" s="13" customFormat="1" ht="11.25">
      <c r="B277" s="200"/>
      <c r="C277" s="201"/>
      <c r="D277" s="202" t="s">
        <v>228</v>
      </c>
      <c r="E277" s="203" t="s">
        <v>32</v>
      </c>
      <c r="F277" s="204" t="s">
        <v>1109</v>
      </c>
      <c r="G277" s="201"/>
      <c r="H277" s="205">
        <v>26</v>
      </c>
      <c r="I277" s="206"/>
      <c r="J277" s="201"/>
      <c r="K277" s="201"/>
      <c r="L277" s="207"/>
      <c r="M277" s="208"/>
      <c r="N277" s="209"/>
      <c r="O277" s="209"/>
      <c r="P277" s="209"/>
      <c r="Q277" s="209"/>
      <c r="R277" s="209"/>
      <c r="S277" s="209"/>
      <c r="T277" s="210"/>
      <c r="AT277" s="211" t="s">
        <v>228</v>
      </c>
      <c r="AU277" s="211" t="s">
        <v>88</v>
      </c>
      <c r="AV277" s="13" t="s">
        <v>88</v>
      </c>
      <c r="AW277" s="13" t="s">
        <v>39</v>
      </c>
      <c r="AX277" s="13" t="s">
        <v>79</v>
      </c>
      <c r="AY277" s="211" t="s">
        <v>125</v>
      </c>
    </row>
    <row r="278" spans="1:65" s="14" customFormat="1" ht="11.25">
      <c r="B278" s="212"/>
      <c r="C278" s="213"/>
      <c r="D278" s="202" t="s">
        <v>228</v>
      </c>
      <c r="E278" s="214" t="s">
        <v>32</v>
      </c>
      <c r="F278" s="215" t="s">
        <v>230</v>
      </c>
      <c r="G278" s="213"/>
      <c r="H278" s="216">
        <v>26</v>
      </c>
      <c r="I278" s="217"/>
      <c r="J278" s="213"/>
      <c r="K278" s="213"/>
      <c r="L278" s="218"/>
      <c r="M278" s="219"/>
      <c r="N278" s="220"/>
      <c r="O278" s="220"/>
      <c r="P278" s="220"/>
      <c r="Q278" s="220"/>
      <c r="R278" s="220"/>
      <c r="S278" s="220"/>
      <c r="T278" s="221"/>
      <c r="AT278" s="222" t="s">
        <v>228</v>
      </c>
      <c r="AU278" s="222" t="s">
        <v>88</v>
      </c>
      <c r="AV278" s="14" t="s">
        <v>150</v>
      </c>
      <c r="AW278" s="14" t="s">
        <v>39</v>
      </c>
      <c r="AX278" s="14" t="s">
        <v>21</v>
      </c>
      <c r="AY278" s="222" t="s">
        <v>125</v>
      </c>
    </row>
    <row r="279" spans="1:65" s="2" customFormat="1" ht="24.2" customHeight="1">
      <c r="A279" s="36"/>
      <c r="B279" s="37"/>
      <c r="C279" s="176" t="s">
        <v>524</v>
      </c>
      <c r="D279" s="176" t="s">
        <v>128</v>
      </c>
      <c r="E279" s="177" t="s">
        <v>1110</v>
      </c>
      <c r="F279" s="178" t="s">
        <v>1111</v>
      </c>
      <c r="G279" s="179" t="s">
        <v>238</v>
      </c>
      <c r="H279" s="180">
        <v>1</v>
      </c>
      <c r="I279" s="181"/>
      <c r="J279" s="182">
        <f>ROUND(I279*H279,2)</f>
        <v>0</v>
      </c>
      <c r="K279" s="178" t="s">
        <v>141</v>
      </c>
      <c r="L279" s="41"/>
      <c r="M279" s="183" t="s">
        <v>32</v>
      </c>
      <c r="N279" s="184" t="s">
        <v>50</v>
      </c>
      <c r="O279" s="66"/>
      <c r="P279" s="185">
        <f>O279*H279</f>
        <v>0</v>
      </c>
      <c r="Q279" s="185">
        <v>0</v>
      </c>
      <c r="R279" s="185">
        <f>Q279*H279</f>
        <v>0</v>
      </c>
      <c r="S279" s="185">
        <v>2.8000000000000001E-2</v>
      </c>
      <c r="T279" s="186">
        <f>S279*H279</f>
        <v>2.8000000000000001E-2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7" t="s">
        <v>252</v>
      </c>
      <c r="AT279" s="187" t="s">
        <v>128</v>
      </c>
      <c r="AU279" s="187" t="s">
        <v>88</v>
      </c>
      <c r="AY279" s="18" t="s">
        <v>125</v>
      </c>
      <c r="BE279" s="188">
        <f>IF(N279="základní",J279,0)</f>
        <v>0</v>
      </c>
      <c r="BF279" s="188">
        <f>IF(N279="snížená",J279,0)</f>
        <v>0</v>
      </c>
      <c r="BG279" s="188">
        <f>IF(N279="zákl. přenesená",J279,0)</f>
        <v>0</v>
      </c>
      <c r="BH279" s="188">
        <f>IF(N279="sníž. přenesená",J279,0)</f>
        <v>0</v>
      </c>
      <c r="BI279" s="188">
        <f>IF(N279="nulová",J279,0)</f>
        <v>0</v>
      </c>
      <c r="BJ279" s="18" t="s">
        <v>21</v>
      </c>
      <c r="BK279" s="188">
        <f>ROUND(I279*H279,2)</f>
        <v>0</v>
      </c>
      <c r="BL279" s="18" t="s">
        <v>252</v>
      </c>
      <c r="BM279" s="187" t="s">
        <v>1112</v>
      </c>
    </row>
    <row r="280" spans="1:65" s="2" customFormat="1" ht="24.2" customHeight="1">
      <c r="A280" s="36"/>
      <c r="B280" s="37"/>
      <c r="C280" s="176" t="s">
        <v>529</v>
      </c>
      <c r="D280" s="176" t="s">
        <v>128</v>
      </c>
      <c r="E280" s="177" t="s">
        <v>1113</v>
      </c>
      <c r="F280" s="178" t="s">
        <v>1114</v>
      </c>
      <c r="G280" s="179" t="s">
        <v>278</v>
      </c>
      <c r="H280" s="180">
        <v>1.4370000000000001</v>
      </c>
      <c r="I280" s="181"/>
      <c r="J280" s="182">
        <f>ROUND(I280*H280,2)</f>
        <v>0</v>
      </c>
      <c r="K280" s="178" t="s">
        <v>141</v>
      </c>
      <c r="L280" s="41"/>
      <c r="M280" s="183" t="s">
        <v>32</v>
      </c>
      <c r="N280" s="184" t="s">
        <v>50</v>
      </c>
      <c r="O280" s="66"/>
      <c r="P280" s="185">
        <f>O280*H280</f>
        <v>0</v>
      </c>
      <c r="Q280" s="185">
        <v>0</v>
      </c>
      <c r="R280" s="185">
        <f>Q280*H280</f>
        <v>0</v>
      </c>
      <c r="S280" s="185">
        <v>0</v>
      </c>
      <c r="T280" s="186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7" t="s">
        <v>252</v>
      </c>
      <c r="AT280" s="187" t="s">
        <v>128</v>
      </c>
      <c r="AU280" s="187" t="s">
        <v>88</v>
      </c>
      <c r="AY280" s="18" t="s">
        <v>125</v>
      </c>
      <c r="BE280" s="188">
        <f>IF(N280="základní",J280,0)</f>
        <v>0</v>
      </c>
      <c r="BF280" s="188">
        <f>IF(N280="snížená",J280,0)</f>
        <v>0</v>
      </c>
      <c r="BG280" s="188">
        <f>IF(N280="zákl. přenesená",J280,0)</f>
        <v>0</v>
      </c>
      <c r="BH280" s="188">
        <f>IF(N280="sníž. přenesená",J280,0)</f>
        <v>0</v>
      </c>
      <c r="BI280" s="188">
        <f>IF(N280="nulová",J280,0)</f>
        <v>0</v>
      </c>
      <c r="BJ280" s="18" t="s">
        <v>21</v>
      </c>
      <c r="BK280" s="188">
        <f>ROUND(I280*H280,2)</f>
        <v>0</v>
      </c>
      <c r="BL280" s="18" t="s">
        <v>252</v>
      </c>
      <c r="BM280" s="187" t="s">
        <v>1115</v>
      </c>
    </row>
    <row r="281" spans="1:65" s="12" customFormat="1" ht="22.9" customHeight="1">
      <c r="B281" s="160"/>
      <c r="C281" s="161"/>
      <c r="D281" s="162" t="s">
        <v>78</v>
      </c>
      <c r="E281" s="174" t="s">
        <v>1116</v>
      </c>
      <c r="F281" s="174" t="s">
        <v>1117</v>
      </c>
      <c r="G281" s="161"/>
      <c r="H281" s="161"/>
      <c r="I281" s="164"/>
      <c r="J281" s="175">
        <f>BK281</f>
        <v>0</v>
      </c>
      <c r="K281" s="161"/>
      <c r="L281" s="166"/>
      <c r="M281" s="167"/>
      <c r="N281" s="168"/>
      <c r="O281" s="168"/>
      <c r="P281" s="169">
        <f>SUM(P282:P323)</f>
        <v>0</v>
      </c>
      <c r="Q281" s="168"/>
      <c r="R281" s="169">
        <f>SUM(R282:R323)</f>
        <v>9.2669598999999998</v>
      </c>
      <c r="S281" s="168"/>
      <c r="T281" s="170">
        <f>SUM(T282:T323)</f>
        <v>17.563008899999996</v>
      </c>
      <c r="AR281" s="171" t="s">
        <v>88</v>
      </c>
      <c r="AT281" s="172" t="s">
        <v>78</v>
      </c>
      <c r="AU281" s="172" t="s">
        <v>21</v>
      </c>
      <c r="AY281" s="171" t="s">
        <v>125</v>
      </c>
      <c r="BK281" s="173">
        <f>SUM(BK282:BK323)</f>
        <v>0</v>
      </c>
    </row>
    <row r="282" spans="1:65" s="2" customFormat="1" ht="24.2" customHeight="1">
      <c r="A282" s="36"/>
      <c r="B282" s="37"/>
      <c r="C282" s="176" t="s">
        <v>534</v>
      </c>
      <c r="D282" s="176" t="s">
        <v>128</v>
      </c>
      <c r="E282" s="177" t="s">
        <v>1118</v>
      </c>
      <c r="F282" s="178" t="s">
        <v>1119</v>
      </c>
      <c r="G282" s="179" t="s">
        <v>225</v>
      </c>
      <c r="H282" s="180">
        <v>272.33999999999997</v>
      </c>
      <c r="I282" s="181"/>
      <c r="J282" s="182">
        <f>ROUND(I282*H282,2)</f>
        <v>0</v>
      </c>
      <c r="K282" s="178" t="s">
        <v>141</v>
      </c>
      <c r="L282" s="41"/>
      <c r="M282" s="183" t="s">
        <v>32</v>
      </c>
      <c r="N282" s="184" t="s">
        <v>50</v>
      </c>
      <c r="O282" s="66"/>
      <c r="P282" s="185">
        <f>O282*H282</f>
        <v>0</v>
      </c>
      <c r="Q282" s="185">
        <v>1.2E-2</v>
      </c>
      <c r="R282" s="185">
        <f>Q282*H282</f>
        <v>3.2680799999999999</v>
      </c>
      <c r="S282" s="185">
        <v>0</v>
      </c>
      <c r="T282" s="186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7" t="s">
        <v>252</v>
      </c>
      <c r="AT282" s="187" t="s">
        <v>128</v>
      </c>
      <c r="AU282" s="187" t="s">
        <v>88</v>
      </c>
      <c r="AY282" s="18" t="s">
        <v>125</v>
      </c>
      <c r="BE282" s="188">
        <f>IF(N282="základní",J282,0)</f>
        <v>0</v>
      </c>
      <c r="BF282" s="188">
        <f>IF(N282="snížená",J282,0)</f>
        <v>0</v>
      </c>
      <c r="BG282" s="188">
        <f>IF(N282="zákl. přenesená",J282,0)</f>
        <v>0</v>
      </c>
      <c r="BH282" s="188">
        <f>IF(N282="sníž. přenesená",J282,0)</f>
        <v>0</v>
      </c>
      <c r="BI282" s="188">
        <f>IF(N282="nulová",J282,0)</f>
        <v>0</v>
      </c>
      <c r="BJ282" s="18" t="s">
        <v>21</v>
      </c>
      <c r="BK282" s="188">
        <f>ROUND(I282*H282,2)</f>
        <v>0</v>
      </c>
      <c r="BL282" s="18" t="s">
        <v>252</v>
      </c>
      <c r="BM282" s="187" t="s">
        <v>1120</v>
      </c>
    </row>
    <row r="283" spans="1:65" s="15" customFormat="1" ht="11.25">
      <c r="B283" s="236"/>
      <c r="C283" s="237"/>
      <c r="D283" s="202" t="s">
        <v>228</v>
      </c>
      <c r="E283" s="238" t="s">
        <v>32</v>
      </c>
      <c r="F283" s="239" t="s">
        <v>863</v>
      </c>
      <c r="G283" s="237"/>
      <c r="H283" s="238" t="s">
        <v>32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AT283" s="245" t="s">
        <v>228</v>
      </c>
      <c r="AU283" s="245" t="s">
        <v>88</v>
      </c>
      <c r="AV283" s="15" t="s">
        <v>21</v>
      </c>
      <c r="AW283" s="15" t="s">
        <v>39</v>
      </c>
      <c r="AX283" s="15" t="s">
        <v>79</v>
      </c>
      <c r="AY283" s="245" t="s">
        <v>125</v>
      </c>
    </row>
    <row r="284" spans="1:65" s="13" customFormat="1" ht="11.25">
      <c r="B284" s="200"/>
      <c r="C284" s="201"/>
      <c r="D284" s="202" t="s">
        <v>228</v>
      </c>
      <c r="E284" s="203" t="s">
        <v>32</v>
      </c>
      <c r="F284" s="204" t="s">
        <v>1121</v>
      </c>
      <c r="G284" s="201"/>
      <c r="H284" s="205">
        <v>87.07</v>
      </c>
      <c r="I284" s="206"/>
      <c r="J284" s="201"/>
      <c r="K284" s="201"/>
      <c r="L284" s="207"/>
      <c r="M284" s="208"/>
      <c r="N284" s="209"/>
      <c r="O284" s="209"/>
      <c r="P284" s="209"/>
      <c r="Q284" s="209"/>
      <c r="R284" s="209"/>
      <c r="S284" s="209"/>
      <c r="T284" s="210"/>
      <c r="AT284" s="211" t="s">
        <v>228</v>
      </c>
      <c r="AU284" s="211" t="s">
        <v>88</v>
      </c>
      <c r="AV284" s="13" t="s">
        <v>88</v>
      </c>
      <c r="AW284" s="13" t="s">
        <v>39</v>
      </c>
      <c r="AX284" s="13" t="s">
        <v>79</v>
      </c>
      <c r="AY284" s="211" t="s">
        <v>125</v>
      </c>
    </row>
    <row r="285" spans="1:65" s="15" customFormat="1" ht="11.25">
      <c r="B285" s="236"/>
      <c r="C285" s="237"/>
      <c r="D285" s="202" t="s">
        <v>228</v>
      </c>
      <c r="E285" s="238" t="s">
        <v>32</v>
      </c>
      <c r="F285" s="239" t="s">
        <v>865</v>
      </c>
      <c r="G285" s="237"/>
      <c r="H285" s="238" t="s">
        <v>32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AT285" s="245" t="s">
        <v>228</v>
      </c>
      <c r="AU285" s="245" t="s">
        <v>88</v>
      </c>
      <c r="AV285" s="15" t="s">
        <v>21</v>
      </c>
      <c r="AW285" s="15" t="s">
        <v>39</v>
      </c>
      <c r="AX285" s="15" t="s">
        <v>79</v>
      </c>
      <c r="AY285" s="245" t="s">
        <v>125</v>
      </c>
    </row>
    <row r="286" spans="1:65" s="13" customFormat="1" ht="11.25">
      <c r="B286" s="200"/>
      <c r="C286" s="201"/>
      <c r="D286" s="202" t="s">
        <v>228</v>
      </c>
      <c r="E286" s="203" t="s">
        <v>32</v>
      </c>
      <c r="F286" s="204" t="s">
        <v>1122</v>
      </c>
      <c r="G286" s="201"/>
      <c r="H286" s="205">
        <v>54.23</v>
      </c>
      <c r="I286" s="206"/>
      <c r="J286" s="201"/>
      <c r="K286" s="201"/>
      <c r="L286" s="207"/>
      <c r="M286" s="208"/>
      <c r="N286" s="209"/>
      <c r="O286" s="209"/>
      <c r="P286" s="209"/>
      <c r="Q286" s="209"/>
      <c r="R286" s="209"/>
      <c r="S286" s="209"/>
      <c r="T286" s="210"/>
      <c r="AT286" s="211" t="s">
        <v>228</v>
      </c>
      <c r="AU286" s="211" t="s">
        <v>88</v>
      </c>
      <c r="AV286" s="13" t="s">
        <v>88</v>
      </c>
      <c r="AW286" s="13" t="s">
        <v>39</v>
      </c>
      <c r="AX286" s="13" t="s">
        <v>79</v>
      </c>
      <c r="AY286" s="211" t="s">
        <v>125</v>
      </c>
    </row>
    <row r="287" spans="1:65" s="15" customFormat="1" ht="11.25">
      <c r="B287" s="236"/>
      <c r="C287" s="237"/>
      <c r="D287" s="202" t="s">
        <v>228</v>
      </c>
      <c r="E287" s="238" t="s">
        <v>32</v>
      </c>
      <c r="F287" s="239" t="s">
        <v>867</v>
      </c>
      <c r="G287" s="237"/>
      <c r="H287" s="238" t="s">
        <v>32</v>
      </c>
      <c r="I287" s="240"/>
      <c r="J287" s="237"/>
      <c r="K287" s="237"/>
      <c r="L287" s="241"/>
      <c r="M287" s="242"/>
      <c r="N287" s="243"/>
      <c r="O287" s="243"/>
      <c r="P287" s="243"/>
      <c r="Q287" s="243"/>
      <c r="R287" s="243"/>
      <c r="S287" s="243"/>
      <c r="T287" s="244"/>
      <c r="AT287" s="245" t="s">
        <v>228</v>
      </c>
      <c r="AU287" s="245" t="s">
        <v>88</v>
      </c>
      <c r="AV287" s="15" t="s">
        <v>21</v>
      </c>
      <c r="AW287" s="15" t="s">
        <v>39</v>
      </c>
      <c r="AX287" s="15" t="s">
        <v>79</v>
      </c>
      <c r="AY287" s="245" t="s">
        <v>125</v>
      </c>
    </row>
    <row r="288" spans="1:65" s="13" customFormat="1" ht="11.25">
      <c r="B288" s="200"/>
      <c r="C288" s="201"/>
      <c r="D288" s="202" t="s">
        <v>228</v>
      </c>
      <c r="E288" s="203" t="s">
        <v>32</v>
      </c>
      <c r="F288" s="204" t="s">
        <v>1123</v>
      </c>
      <c r="G288" s="201"/>
      <c r="H288" s="205">
        <v>65.52</v>
      </c>
      <c r="I288" s="206"/>
      <c r="J288" s="201"/>
      <c r="K288" s="201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228</v>
      </c>
      <c r="AU288" s="211" t="s">
        <v>88</v>
      </c>
      <c r="AV288" s="13" t="s">
        <v>88</v>
      </c>
      <c r="AW288" s="13" t="s">
        <v>39</v>
      </c>
      <c r="AX288" s="13" t="s">
        <v>79</v>
      </c>
      <c r="AY288" s="211" t="s">
        <v>125</v>
      </c>
    </row>
    <row r="289" spans="1:65" s="15" customFormat="1" ht="11.25">
      <c r="B289" s="236"/>
      <c r="C289" s="237"/>
      <c r="D289" s="202" t="s">
        <v>228</v>
      </c>
      <c r="E289" s="238" t="s">
        <v>32</v>
      </c>
      <c r="F289" s="239" t="s">
        <v>875</v>
      </c>
      <c r="G289" s="237"/>
      <c r="H289" s="238" t="s">
        <v>32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AT289" s="245" t="s">
        <v>228</v>
      </c>
      <c r="AU289" s="245" t="s">
        <v>88</v>
      </c>
      <c r="AV289" s="15" t="s">
        <v>21</v>
      </c>
      <c r="AW289" s="15" t="s">
        <v>39</v>
      </c>
      <c r="AX289" s="15" t="s">
        <v>79</v>
      </c>
      <c r="AY289" s="245" t="s">
        <v>125</v>
      </c>
    </row>
    <row r="290" spans="1:65" s="13" customFormat="1" ht="11.25">
      <c r="B290" s="200"/>
      <c r="C290" s="201"/>
      <c r="D290" s="202" t="s">
        <v>228</v>
      </c>
      <c r="E290" s="203" t="s">
        <v>32</v>
      </c>
      <c r="F290" s="204" t="s">
        <v>1123</v>
      </c>
      <c r="G290" s="201"/>
      <c r="H290" s="205">
        <v>65.52</v>
      </c>
      <c r="I290" s="206"/>
      <c r="J290" s="201"/>
      <c r="K290" s="201"/>
      <c r="L290" s="207"/>
      <c r="M290" s="208"/>
      <c r="N290" s="209"/>
      <c r="O290" s="209"/>
      <c r="P290" s="209"/>
      <c r="Q290" s="209"/>
      <c r="R290" s="209"/>
      <c r="S290" s="209"/>
      <c r="T290" s="210"/>
      <c r="AT290" s="211" t="s">
        <v>228</v>
      </c>
      <c r="AU290" s="211" t="s">
        <v>88</v>
      </c>
      <c r="AV290" s="13" t="s">
        <v>88</v>
      </c>
      <c r="AW290" s="13" t="s">
        <v>39</v>
      </c>
      <c r="AX290" s="13" t="s">
        <v>79</v>
      </c>
      <c r="AY290" s="211" t="s">
        <v>125</v>
      </c>
    </row>
    <row r="291" spans="1:65" s="14" customFormat="1" ht="11.25">
      <c r="B291" s="212"/>
      <c r="C291" s="213"/>
      <c r="D291" s="202" t="s">
        <v>228</v>
      </c>
      <c r="E291" s="214" t="s">
        <v>32</v>
      </c>
      <c r="F291" s="215" t="s">
        <v>230</v>
      </c>
      <c r="G291" s="213"/>
      <c r="H291" s="216">
        <v>272.33999999999997</v>
      </c>
      <c r="I291" s="217"/>
      <c r="J291" s="213"/>
      <c r="K291" s="213"/>
      <c r="L291" s="218"/>
      <c r="M291" s="219"/>
      <c r="N291" s="220"/>
      <c r="O291" s="220"/>
      <c r="P291" s="220"/>
      <c r="Q291" s="220"/>
      <c r="R291" s="220"/>
      <c r="S291" s="220"/>
      <c r="T291" s="221"/>
      <c r="AT291" s="222" t="s">
        <v>228</v>
      </c>
      <c r="AU291" s="222" t="s">
        <v>88</v>
      </c>
      <c r="AV291" s="14" t="s">
        <v>150</v>
      </c>
      <c r="AW291" s="14" t="s">
        <v>39</v>
      </c>
      <c r="AX291" s="14" t="s">
        <v>21</v>
      </c>
      <c r="AY291" s="222" t="s">
        <v>125</v>
      </c>
    </row>
    <row r="292" spans="1:65" s="2" customFormat="1" ht="21.75" customHeight="1">
      <c r="A292" s="36"/>
      <c r="B292" s="37"/>
      <c r="C292" s="176" t="s">
        <v>539</v>
      </c>
      <c r="D292" s="176" t="s">
        <v>128</v>
      </c>
      <c r="E292" s="177" t="s">
        <v>1124</v>
      </c>
      <c r="F292" s="178" t="s">
        <v>1125</v>
      </c>
      <c r="G292" s="179" t="s">
        <v>243</v>
      </c>
      <c r="H292" s="180">
        <v>32.74</v>
      </c>
      <c r="I292" s="181"/>
      <c r="J292" s="182">
        <f>ROUND(I292*H292,2)</f>
        <v>0</v>
      </c>
      <c r="K292" s="178" t="s">
        <v>141</v>
      </c>
      <c r="L292" s="41"/>
      <c r="M292" s="183" t="s">
        <v>32</v>
      </c>
      <c r="N292" s="184" t="s">
        <v>50</v>
      </c>
      <c r="O292" s="66"/>
      <c r="P292" s="185">
        <f>O292*H292</f>
        <v>0</v>
      </c>
      <c r="Q292" s="185">
        <v>4.2999999999999999E-4</v>
      </c>
      <c r="R292" s="185">
        <f>Q292*H292</f>
        <v>1.4078200000000001E-2</v>
      </c>
      <c r="S292" s="185">
        <v>0</v>
      </c>
      <c r="T292" s="186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7" t="s">
        <v>252</v>
      </c>
      <c r="AT292" s="187" t="s">
        <v>128</v>
      </c>
      <c r="AU292" s="187" t="s">
        <v>88</v>
      </c>
      <c r="AY292" s="18" t="s">
        <v>125</v>
      </c>
      <c r="BE292" s="188">
        <f>IF(N292="základní",J292,0)</f>
        <v>0</v>
      </c>
      <c r="BF292" s="188">
        <f>IF(N292="snížená",J292,0)</f>
        <v>0</v>
      </c>
      <c r="BG292" s="188">
        <f>IF(N292="zákl. přenesená",J292,0)</f>
        <v>0</v>
      </c>
      <c r="BH292" s="188">
        <f>IF(N292="sníž. přenesená",J292,0)</f>
        <v>0</v>
      </c>
      <c r="BI292" s="188">
        <f>IF(N292="nulová",J292,0)</f>
        <v>0</v>
      </c>
      <c r="BJ292" s="18" t="s">
        <v>21</v>
      </c>
      <c r="BK292" s="188">
        <f>ROUND(I292*H292,2)</f>
        <v>0</v>
      </c>
      <c r="BL292" s="18" t="s">
        <v>252</v>
      </c>
      <c r="BM292" s="187" t="s">
        <v>1126</v>
      </c>
    </row>
    <row r="293" spans="1:65" s="15" customFormat="1" ht="11.25">
      <c r="B293" s="236"/>
      <c r="C293" s="237"/>
      <c r="D293" s="202" t="s">
        <v>228</v>
      </c>
      <c r="E293" s="238" t="s">
        <v>32</v>
      </c>
      <c r="F293" s="239" t="s">
        <v>863</v>
      </c>
      <c r="G293" s="237"/>
      <c r="H293" s="238" t="s">
        <v>32</v>
      </c>
      <c r="I293" s="240"/>
      <c r="J293" s="237"/>
      <c r="K293" s="237"/>
      <c r="L293" s="241"/>
      <c r="M293" s="242"/>
      <c r="N293" s="243"/>
      <c r="O293" s="243"/>
      <c r="P293" s="243"/>
      <c r="Q293" s="243"/>
      <c r="R293" s="243"/>
      <c r="S293" s="243"/>
      <c r="T293" s="244"/>
      <c r="AT293" s="245" t="s">
        <v>228</v>
      </c>
      <c r="AU293" s="245" t="s">
        <v>88</v>
      </c>
      <c r="AV293" s="15" t="s">
        <v>21</v>
      </c>
      <c r="AW293" s="15" t="s">
        <v>39</v>
      </c>
      <c r="AX293" s="15" t="s">
        <v>79</v>
      </c>
      <c r="AY293" s="245" t="s">
        <v>125</v>
      </c>
    </row>
    <row r="294" spans="1:65" s="13" customFormat="1" ht="11.25">
      <c r="B294" s="200"/>
      <c r="C294" s="201"/>
      <c r="D294" s="202" t="s">
        <v>228</v>
      </c>
      <c r="E294" s="203" t="s">
        <v>32</v>
      </c>
      <c r="F294" s="204" t="s">
        <v>1127</v>
      </c>
      <c r="G294" s="201"/>
      <c r="H294" s="205">
        <v>9.74</v>
      </c>
      <c r="I294" s="206"/>
      <c r="J294" s="201"/>
      <c r="K294" s="201"/>
      <c r="L294" s="207"/>
      <c r="M294" s="208"/>
      <c r="N294" s="209"/>
      <c r="O294" s="209"/>
      <c r="P294" s="209"/>
      <c r="Q294" s="209"/>
      <c r="R294" s="209"/>
      <c r="S294" s="209"/>
      <c r="T294" s="210"/>
      <c r="AT294" s="211" t="s">
        <v>228</v>
      </c>
      <c r="AU294" s="211" t="s">
        <v>88</v>
      </c>
      <c r="AV294" s="13" t="s">
        <v>88</v>
      </c>
      <c r="AW294" s="13" t="s">
        <v>39</v>
      </c>
      <c r="AX294" s="13" t="s">
        <v>79</v>
      </c>
      <c r="AY294" s="211" t="s">
        <v>125</v>
      </c>
    </row>
    <row r="295" spans="1:65" s="15" customFormat="1" ht="11.25">
      <c r="B295" s="236"/>
      <c r="C295" s="237"/>
      <c r="D295" s="202" t="s">
        <v>228</v>
      </c>
      <c r="E295" s="238" t="s">
        <v>32</v>
      </c>
      <c r="F295" s="239" t="s">
        <v>867</v>
      </c>
      <c r="G295" s="237"/>
      <c r="H295" s="238" t="s">
        <v>32</v>
      </c>
      <c r="I295" s="240"/>
      <c r="J295" s="237"/>
      <c r="K295" s="237"/>
      <c r="L295" s="241"/>
      <c r="M295" s="242"/>
      <c r="N295" s="243"/>
      <c r="O295" s="243"/>
      <c r="P295" s="243"/>
      <c r="Q295" s="243"/>
      <c r="R295" s="243"/>
      <c r="S295" s="243"/>
      <c r="T295" s="244"/>
      <c r="AT295" s="245" t="s">
        <v>228</v>
      </c>
      <c r="AU295" s="245" t="s">
        <v>88</v>
      </c>
      <c r="AV295" s="15" t="s">
        <v>21</v>
      </c>
      <c r="AW295" s="15" t="s">
        <v>39</v>
      </c>
      <c r="AX295" s="15" t="s">
        <v>79</v>
      </c>
      <c r="AY295" s="245" t="s">
        <v>125</v>
      </c>
    </row>
    <row r="296" spans="1:65" s="13" customFormat="1" ht="11.25">
      <c r="B296" s="200"/>
      <c r="C296" s="201"/>
      <c r="D296" s="202" t="s">
        <v>228</v>
      </c>
      <c r="E296" s="203" t="s">
        <v>32</v>
      </c>
      <c r="F296" s="204" t="s">
        <v>1128</v>
      </c>
      <c r="G296" s="201"/>
      <c r="H296" s="205">
        <v>11.5</v>
      </c>
      <c r="I296" s="206"/>
      <c r="J296" s="201"/>
      <c r="K296" s="201"/>
      <c r="L296" s="207"/>
      <c r="M296" s="208"/>
      <c r="N296" s="209"/>
      <c r="O296" s="209"/>
      <c r="P296" s="209"/>
      <c r="Q296" s="209"/>
      <c r="R296" s="209"/>
      <c r="S296" s="209"/>
      <c r="T296" s="210"/>
      <c r="AT296" s="211" t="s">
        <v>228</v>
      </c>
      <c r="AU296" s="211" t="s">
        <v>88</v>
      </c>
      <c r="AV296" s="13" t="s">
        <v>88</v>
      </c>
      <c r="AW296" s="13" t="s">
        <v>39</v>
      </c>
      <c r="AX296" s="13" t="s">
        <v>79</v>
      </c>
      <c r="AY296" s="211" t="s">
        <v>125</v>
      </c>
    </row>
    <row r="297" spans="1:65" s="15" customFormat="1" ht="11.25">
      <c r="B297" s="236"/>
      <c r="C297" s="237"/>
      <c r="D297" s="202" t="s">
        <v>228</v>
      </c>
      <c r="E297" s="238" t="s">
        <v>32</v>
      </c>
      <c r="F297" s="239" t="s">
        <v>868</v>
      </c>
      <c r="G297" s="237"/>
      <c r="H297" s="238" t="s">
        <v>32</v>
      </c>
      <c r="I297" s="240"/>
      <c r="J297" s="237"/>
      <c r="K297" s="237"/>
      <c r="L297" s="241"/>
      <c r="M297" s="242"/>
      <c r="N297" s="243"/>
      <c r="O297" s="243"/>
      <c r="P297" s="243"/>
      <c r="Q297" s="243"/>
      <c r="R297" s="243"/>
      <c r="S297" s="243"/>
      <c r="T297" s="244"/>
      <c r="AT297" s="245" t="s">
        <v>228</v>
      </c>
      <c r="AU297" s="245" t="s">
        <v>88</v>
      </c>
      <c r="AV297" s="15" t="s">
        <v>21</v>
      </c>
      <c r="AW297" s="15" t="s">
        <v>39</v>
      </c>
      <c r="AX297" s="15" t="s">
        <v>79</v>
      </c>
      <c r="AY297" s="245" t="s">
        <v>125</v>
      </c>
    </row>
    <row r="298" spans="1:65" s="13" customFormat="1" ht="11.25">
      <c r="B298" s="200"/>
      <c r="C298" s="201"/>
      <c r="D298" s="202" t="s">
        <v>228</v>
      </c>
      <c r="E298" s="203" t="s">
        <v>32</v>
      </c>
      <c r="F298" s="204" t="s">
        <v>1129</v>
      </c>
      <c r="G298" s="201"/>
      <c r="H298" s="205">
        <v>11.5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228</v>
      </c>
      <c r="AU298" s="211" t="s">
        <v>88</v>
      </c>
      <c r="AV298" s="13" t="s">
        <v>88</v>
      </c>
      <c r="AW298" s="13" t="s">
        <v>39</v>
      </c>
      <c r="AX298" s="13" t="s">
        <v>79</v>
      </c>
      <c r="AY298" s="211" t="s">
        <v>125</v>
      </c>
    </row>
    <row r="299" spans="1:65" s="14" customFormat="1" ht="11.25">
      <c r="B299" s="212"/>
      <c r="C299" s="213"/>
      <c r="D299" s="202" t="s">
        <v>228</v>
      </c>
      <c r="E299" s="214" t="s">
        <v>32</v>
      </c>
      <c r="F299" s="215" t="s">
        <v>230</v>
      </c>
      <c r="G299" s="213"/>
      <c r="H299" s="216">
        <v>32.74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228</v>
      </c>
      <c r="AU299" s="222" t="s">
        <v>88</v>
      </c>
      <c r="AV299" s="14" t="s">
        <v>150</v>
      </c>
      <c r="AW299" s="14" t="s">
        <v>39</v>
      </c>
      <c r="AX299" s="14" t="s">
        <v>21</v>
      </c>
      <c r="AY299" s="222" t="s">
        <v>125</v>
      </c>
    </row>
    <row r="300" spans="1:65" s="2" customFormat="1" ht="16.5" customHeight="1">
      <c r="A300" s="36"/>
      <c r="B300" s="37"/>
      <c r="C300" s="223" t="s">
        <v>544</v>
      </c>
      <c r="D300" s="223" t="s">
        <v>259</v>
      </c>
      <c r="E300" s="224" t="s">
        <v>1130</v>
      </c>
      <c r="F300" s="225" t="s">
        <v>1131</v>
      </c>
      <c r="G300" s="226" t="s">
        <v>238</v>
      </c>
      <c r="H300" s="227">
        <v>77.7</v>
      </c>
      <c r="I300" s="228"/>
      <c r="J300" s="229">
        <f>ROUND(I300*H300,2)</f>
        <v>0</v>
      </c>
      <c r="K300" s="225" t="s">
        <v>141</v>
      </c>
      <c r="L300" s="230"/>
      <c r="M300" s="231" t="s">
        <v>32</v>
      </c>
      <c r="N300" s="232" t="s">
        <v>50</v>
      </c>
      <c r="O300" s="66"/>
      <c r="P300" s="185">
        <f>O300*H300</f>
        <v>0</v>
      </c>
      <c r="Q300" s="185">
        <v>8.9999999999999998E-4</v>
      </c>
      <c r="R300" s="185">
        <f>Q300*H300</f>
        <v>6.9930000000000006E-2</v>
      </c>
      <c r="S300" s="185">
        <v>0</v>
      </c>
      <c r="T300" s="186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7" t="s">
        <v>262</v>
      </c>
      <c r="AT300" s="187" t="s">
        <v>259</v>
      </c>
      <c r="AU300" s="187" t="s">
        <v>88</v>
      </c>
      <c r="AY300" s="18" t="s">
        <v>125</v>
      </c>
      <c r="BE300" s="188">
        <f>IF(N300="základní",J300,0)</f>
        <v>0</v>
      </c>
      <c r="BF300" s="188">
        <f>IF(N300="snížená",J300,0)</f>
        <v>0</v>
      </c>
      <c r="BG300" s="188">
        <f>IF(N300="zákl. přenesená",J300,0)</f>
        <v>0</v>
      </c>
      <c r="BH300" s="188">
        <f>IF(N300="sníž. přenesená",J300,0)</f>
        <v>0</v>
      </c>
      <c r="BI300" s="188">
        <f>IF(N300="nulová",J300,0)</f>
        <v>0</v>
      </c>
      <c r="BJ300" s="18" t="s">
        <v>21</v>
      </c>
      <c r="BK300" s="188">
        <f>ROUND(I300*H300,2)</f>
        <v>0</v>
      </c>
      <c r="BL300" s="18" t="s">
        <v>252</v>
      </c>
      <c r="BM300" s="187" t="s">
        <v>1132</v>
      </c>
    </row>
    <row r="301" spans="1:65" s="13" customFormat="1" ht="11.25">
      <c r="B301" s="200"/>
      <c r="C301" s="201"/>
      <c r="D301" s="202" t="s">
        <v>228</v>
      </c>
      <c r="E301" s="201"/>
      <c r="F301" s="204" t="s">
        <v>1133</v>
      </c>
      <c r="G301" s="201"/>
      <c r="H301" s="205">
        <v>77.7</v>
      </c>
      <c r="I301" s="206"/>
      <c r="J301" s="201"/>
      <c r="K301" s="201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228</v>
      </c>
      <c r="AU301" s="211" t="s">
        <v>88</v>
      </c>
      <c r="AV301" s="13" t="s">
        <v>88</v>
      </c>
      <c r="AW301" s="13" t="s">
        <v>4</v>
      </c>
      <c r="AX301" s="13" t="s">
        <v>21</v>
      </c>
      <c r="AY301" s="211" t="s">
        <v>125</v>
      </c>
    </row>
    <row r="302" spans="1:65" s="2" customFormat="1" ht="16.5" customHeight="1">
      <c r="A302" s="36"/>
      <c r="B302" s="37"/>
      <c r="C302" s="176" t="s">
        <v>549</v>
      </c>
      <c r="D302" s="176" t="s">
        <v>128</v>
      </c>
      <c r="E302" s="177" t="s">
        <v>1134</v>
      </c>
      <c r="F302" s="178" t="s">
        <v>1135</v>
      </c>
      <c r="G302" s="179" t="s">
        <v>225</v>
      </c>
      <c r="H302" s="180">
        <v>211.17</v>
      </c>
      <c r="I302" s="181"/>
      <c r="J302" s="182">
        <f>ROUND(I302*H302,2)</f>
        <v>0</v>
      </c>
      <c r="K302" s="178" t="s">
        <v>141</v>
      </c>
      <c r="L302" s="41"/>
      <c r="M302" s="183" t="s">
        <v>32</v>
      </c>
      <c r="N302" s="184" t="s">
        <v>50</v>
      </c>
      <c r="O302" s="66"/>
      <c r="P302" s="185">
        <f>O302*H302</f>
        <v>0</v>
      </c>
      <c r="Q302" s="185">
        <v>0</v>
      </c>
      <c r="R302" s="185">
        <f>Q302*H302</f>
        <v>0</v>
      </c>
      <c r="S302" s="185">
        <v>8.3169999999999994E-2</v>
      </c>
      <c r="T302" s="186">
        <f>S302*H302</f>
        <v>17.563008899999996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7" t="s">
        <v>252</v>
      </c>
      <c r="AT302" s="187" t="s">
        <v>128</v>
      </c>
      <c r="AU302" s="187" t="s">
        <v>88</v>
      </c>
      <c r="AY302" s="18" t="s">
        <v>125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18" t="s">
        <v>21</v>
      </c>
      <c r="BK302" s="188">
        <f>ROUND(I302*H302,2)</f>
        <v>0</v>
      </c>
      <c r="BL302" s="18" t="s">
        <v>252</v>
      </c>
      <c r="BM302" s="187" t="s">
        <v>1136</v>
      </c>
    </row>
    <row r="303" spans="1:65" s="2" customFormat="1" ht="24.2" customHeight="1">
      <c r="A303" s="36"/>
      <c r="B303" s="37"/>
      <c r="C303" s="176" t="s">
        <v>554</v>
      </c>
      <c r="D303" s="176" t="s">
        <v>128</v>
      </c>
      <c r="E303" s="177" t="s">
        <v>1137</v>
      </c>
      <c r="F303" s="178" t="s">
        <v>1138</v>
      </c>
      <c r="G303" s="179" t="s">
        <v>225</v>
      </c>
      <c r="H303" s="180">
        <v>211.17</v>
      </c>
      <c r="I303" s="181"/>
      <c r="J303" s="182">
        <f>ROUND(I303*H303,2)</f>
        <v>0</v>
      </c>
      <c r="K303" s="178" t="s">
        <v>141</v>
      </c>
      <c r="L303" s="41"/>
      <c r="M303" s="183" t="s">
        <v>32</v>
      </c>
      <c r="N303" s="184" t="s">
        <v>50</v>
      </c>
      <c r="O303" s="66"/>
      <c r="P303" s="185">
        <f>O303*H303</f>
        <v>0</v>
      </c>
      <c r="Q303" s="185">
        <v>6.8900000000000003E-3</v>
      </c>
      <c r="R303" s="185">
        <f>Q303*H303</f>
        <v>1.4549612999999999</v>
      </c>
      <c r="S303" s="185">
        <v>0</v>
      </c>
      <c r="T303" s="186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7" t="s">
        <v>252</v>
      </c>
      <c r="AT303" s="187" t="s">
        <v>128</v>
      </c>
      <c r="AU303" s="187" t="s">
        <v>88</v>
      </c>
      <c r="AY303" s="18" t="s">
        <v>125</v>
      </c>
      <c r="BE303" s="188">
        <f>IF(N303="základní",J303,0)</f>
        <v>0</v>
      </c>
      <c r="BF303" s="188">
        <f>IF(N303="snížená",J303,0)</f>
        <v>0</v>
      </c>
      <c r="BG303" s="188">
        <f>IF(N303="zákl. přenesená",J303,0)</f>
        <v>0</v>
      </c>
      <c r="BH303" s="188">
        <f>IF(N303="sníž. přenesená",J303,0)</f>
        <v>0</v>
      </c>
      <c r="BI303" s="188">
        <f>IF(N303="nulová",J303,0)</f>
        <v>0</v>
      </c>
      <c r="BJ303" s="18" t="s">
        <v>21</v>
      </c>
      <c r="BK303" s="188">
        <f>ROUND(I303*H303,2)</f>
        <v>0</v>
      </c>
      <c r="BL303" s="18" t="s">
        <v>252</v>
      </c>
      <c r="BM303" s="187" t="s">
        <v>1139</v>
      </c>
    </row>
    <row r="304" spans="1:65" s="15" customFormat="1" ht="11.25">
      <c r="B304" s="236"/>
      <c r="C304" s="237"/>
      <c r="D304" s="202" t="s">
        <v>228</v>
      </c>
      <c r="E304" s="238" t="s">
        <v>32</v>
      </c>
      <c r="F304" s="239" t="s">
        <v>863</v>
      </c>
      <c r="G304" s="237"/>
      <c r="H304" s="238" t="s">
        <v>32</v>
      </c>
      <c r="I304" s="240"/>
      <c r="J304" s="237"/>
      <c r="K304" s="237"/>
      <c r="L304" s="241"/>
      <c r="M304" s="242"/>
      <c r="N304" s="243"/>
      <c r="O304" s="243"/>
      <c r="P304" s="243"/>
      <c r="Q304" s="243"/>
      <c r="R304" s="243"/>
      <c r="S304" s="243"/>
      <c r="T304" s="244"/>
      <c r="AT304" s="245" t="s">
        <v>228</v>
      </c>
      <c r="AU304" s="245" t="s">
        <v>88</v>
      </c>
      <c r="AV304" s="15" t="s">
        <v>21</v>
      </c>
      <c r="AW304" s="15" t="s">
        <v>39</v>
      </c>
      <c r="AX304" s="15" t="s">
        <v>79</v>
      </c>
      <c r="AY304" s="245" t="s">
        <v>125</v>
      </c>
    </row>
    <row r="305" spans="1:65" s="13" customFormat="1" ht="11.25">
      <c r="B305" s="200"/>
      <c r="C305" s="201"/>
      <c r="D305" s="202" t="s">
        <v>228</v>
      </c>
      <c r="E305" s="203" t="s">
        <v>32</v>
      </c>
      <c r="F305" s="204" t="s">
        <v>1140</v>
      </c>
      <c r="G305" s="201"/>
      <c r="H305" s="205">
        <v>25.9</v>
      </c>
      <c r="I305" s="206"/>
      <c r="J305" s="201"/>
      <c r="K305" s="201"/>
      <c r="L305" s="207"/>
      <c r="M305" s="208"/>
      <c r="N305" s="209"/>
      <c r="O305" s="209"/>
      <c r="P305" s="209"/>
      <c r="Q305" s="209"/>
      <c r="R305" s="209"/>
      <c r="S305" s="209"/>
      <c r="T305" s="210"/>
      <c r="AT305" s="211" t="s">
        <v>228</v>
      </c>
      <c r="AU305" s="211" t="s">
        <v>88</v>
      </c>
      <c r="AV305" s="13" t="s">
        <v>88</v>
      </c>
      <c r="AW305" s="13" t="s">
        <v>39</v>
      </c>
      <c r="AX305" s="13" t="s">
        <v>79</v>
      </c>
      <c r="AY305" s="211" t="s">
        <v>125</v>
      </c>
    </row>
    <row r="306" spans="1:65" s="15" customFormat="1" ht="11.25">
      <c r="B306" s="236"/>
      <c r="C306" s="237"/>
      <c r="D306" s="202" t="s">
        <v>228</v>
      </c>
      <c r="E306" s="238" t="s">
        <v>32</v>
      </c>
      <c r="F306" s="239" t="s">
        <v>865</v>
      </c>
      <c r="G306" s="237"/>
      <c r="H306" s="238" t="s">
        <v>32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AT306" s="245" t="s">
        <v>228</v>
      </c>
      <c r="AU306" s="245" t="s">
        <v>88</v>
      </c>
      <c r="AV306" s="15" t="s">
        <v>21</v>
      </c>
      <c r="AW306" s="15" t="s">
        <v>39</v>
      </c>
      <c r="AX306" s="15" t="s">
        <v>79</v>
      </c>
      <c r="AY306" s="245" t="s">
        <v>125</v>
      </c>
    </row>
    <row r="307" spans="1:65" s="13" customFormat="1" ht="11.25">
      <c r="B307" s="200"/>
      <c r="C307" s="201"/>
      <c r="D307" s="202" t="s">
        <v>228</v>
      </c>
      <c r="E307" s="203" t="s">
        <v>32</v>
      </c>
      <c r="F307" s="204" t="s">
        <v>1122</v>
      </c>
      <c r="G307" s="201"/>
      <c r="H307" s="205">
        <v>54.23</v>
      </c>
      <c r="I307" s="206"/>
      <c r="J307" s="201"/>
      <c r="K307" s="201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228</v>
      </c>
      <c r="AU307" s="211" t="s">
        <v>88</v>
      </c>
      <c r="AV307" s="13" t="s">
        <v>88</v>
      </c>
      <c r="AW307" s="13" t="s">
        <v>39</v>
      </c>
      <c r="AX307" s="13" t="s">
        <v>79</v>
      </c>
      <c r="AY307" s="211" t="s">
        <v>125</v>
      </c>
    </row>
    <row r="308" spans="1:65" s="15" customFormat="1" ht="11.25">
      <c r="B308" s="236"/>
      <c r="C308" s="237"/>
      <c r="D308" s="202" t="s">
        <v>228</v>
      </c>
      <c r="E308" s="238" t="s">
        <v>32</v>
      </c>
      <c r="F308" s="239" t="s">
        <v>867</v>
      </c>
      <c r="G308" s="237"/>
      <c r="H308" s="238" t="s">
        <v>32</v>
      </c>
      <c r="I308" s="240"/>
      <c r="J308" s="237"/>
      <c r="K308" s="237"/>
      <c r="L308" s="241"/>
      <c r="M308" s="242"/>
      <c r="N308" s="243"/>
      <c r="O308" s="243"/>
      <c r="P308" s="243"/>
      <c r="Q308" s="243"/>
      <c r="R308" s="243"/>
      <c r="S308" s="243"/>
      <c r="T308" s="244"/>
      <c r="AT308" s="245" t="s">
        <v>228</v>
      </c>
      <c r="AU308" s="245" t="s">
        <v>88</v>
      </c>
      <c r="AV308" s="15" t="s">
        <v>21</v>
      </c>
      <c r="AW308" s="15" t="s">
        <v>39</v>
      </c>
      <c r="AX308" s="15" t="s">
        <v>79</v>
      </c>
      <c r="AY308" s="245" t="s">
        <v>125</v>
      </c>
    </row>
    <row r="309" spans="1:65" s="13" customFormat="1" ht="11.25">
      <c r="B309" s="200"/>
      <c r="C309" s="201"/>
      <c r="D309" s="202" t="s">
        <v>228</v>
      </c>
      <c r="E309" s="203" t="s">
        <v>32</v>
      </c>
      <c r="F309" s="204" t="s">
        <v>1123</v>
      </c>
      <c r="G309" s="201"/>
      <c r="H309" s="205">
        <v>65.52</v>
      </c>
      <c r="I309" s="206"/>
      <c r="J309" s="201"/>
      <c r="K309" s="201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228</v>
      </c>
      <c r="AU309" s="211" t="s">
        <v>88</v>
      </c>
      <c r="AV309" s="13" t="s">
        <v>88</v>
      </c>
      <c r="AW309" s="13" t="s">
        <v>39</v>
      </c>
      <c r="AX309" s="13" t="s">
        <v>79</v>
      </c>
      <c r="AY309" s="211" t="s">
        <v>125</v>
      </c>
    </row>
    <row r="310" spans="1:65" s="15" customFormat="1" ht="11.25">
      <c r="B310" s="236"/>
      <c r="C310" s="237"/>
      <c r="D310" s="202" t="s">
        <v>228</v>
      </c>
      <c r="E310" s="238" t="s">
        <v>32</v>
      </c>
      <c r="F310" s="239" t="s">
        <v>875</v>
      </c>
      <c r="G310" s="237"/>
      <c r="H310" s="238" t="s">
        <v>32</v>
      </c>
      <c r="I310" s="240"/>
      <c r="J310" s="237"/>
      <c r="K310" s="237"/>
      <c r="L310" s="241"/>
      <c r="M310" s="242"/>
      <c r="N310" s="243"/>
      <c r="O310" s="243"/>
      <c r="P310" s="243"/>
      <c r="Q310" s="243"/>
      <c r="R310" s="243"/>
      <c r="S310" s="243"/>
      <c r="T310" s="244"/>
      <c r="AT310" s="245" t="s">
        <v>228</v>
      </c>
      <c r="AU310" s="245" t="s">
        <v>88</v>
      </c>
      <c r="AV310" s="15" t="s">
        <v>21</v>
      </c>
      <c r="AW310" s="15" t="s">
        <v>39</v>
      </c>
      <c r="AX310" s="15" t="s">
        <v>79</v>
      </c>
      <c r="AY310" s="245" t="s">
        <v>125</v>
      </c>
    </row>
    <row r="311" spans="1:65" s="13" customFormat="1" ht="11.25">
      <c r="B311" s="200"/>
      <c r="C311" s="201"/>
      <c r="D311" s="202" t="s">
        <v>228</v>
      </c>
      <c r="E311" s="203" t="s">
        <v>32</v>
      </c>
      <c r="F311" s="204" t="s">
        <v>1123</v>
      </c>
      <c r="G311" s="201"/>
      <c r="H311" s="205">
        <v>65.52</v>
      </c>
      <c r="I311" s="206"/>
      <c r="J311" s="201"/>
      <c r="K311" s="201"/>
      <c r="L311" s="207"/>
      <c r="M311" s="208"/>
      <c r="N311" s="209"/>
      <c r="O311" s="209"/>
      <c r="P311" s="209"/>
      <c r="Q311" s="209"/>
      <c r="R311" s="209"/>
      <c r="S311" s="209"/>
      <c r="T311" s="210"/>
      <c r="AT311" s="211" t="s">
        <v>228</v>
      </c>
      <c r="AU311" s="211" t="s">
        <v>88</v>
      </c>
      <c r="AV311" s="13" t="s">
        <v>88</v>
      </c>
      <c r="AW311" s="13" t="s">
        <v>39</v>
      </c>
      <c r="AX311" s="13" t="s">
        <v>79</v>
      </c>
      <c r="AY311" s="211" t="s">
        <v>125</v>
      </c>
    </row>
    <row r="312" spans="1:65" s="14" customFormat="1" ht="11.25">
      <c r="B312" s="212"/>
      <c r="C312" s="213"/>
      <c r="D312" s="202" t="s">
        <v>228</v>
      </c>
      <c r="E312" s="214" t="s">
        <v>32</v>
      </c>
      <c r="F312" s="215" t="s">
        <v>230</v>
      </c>
      <c r="G312" s="213"/>
      <c r="H312" s="216">
        <v>211.17</v>
      </c>
      <c r="I312" s="217"/>
      <c r="J312" s="213"/>
      <c r="K312" s="213"/>
      <c r="L312" s="218"/>
      <c r="M312" s="219"/>
      <c r="N312" s="220"/>
      <c r="O312" s="220"/>
      <c r="P312" s="220"/>
      <c r="Q312" s="220"/>
      <c r="R312" s="220"/>
      <c r="S312" s="220"/>
      <c r="T312" s="221"/>
      <c r="AT312" s="222" t="s">
        <v>228</v>
      </c>
      <c r="AU312" s="222" t="s">
        <v>88</v>
      </c>
      <c r="AV312" s="14" t="s">
        <v>150</v>
      </c>
      <c r="AW312" s="14" t="s">
        <v>39</v>
      </c>
      <c r="AX312" s="14" t="s">
        <v>21</v>
      </c>
      <c r="AY312" s="222" t="s">
        <v>125</v>
      </c>
    </row>
    <row r="313" spans="1:65" s="2" customFormat="1" ht="24.2" customHeight="1">
      <c r="A313" s="36"/>
      <c r="B313" s="37"/>
      <c r="C313" s="223" t="s">
        <v>559</v>
      </c>
      <c r="D313" s="223" t="s">
        <v>259</v>
      </c>
      <c r="E313" s="224" t="s">
        <v>1141</v>
      </c>
      <c r="F313" s="225" t="s">
        <v>1142</v>
      </c>
      <c r="G313" s="226" t="s">
        <v>225</v>
      </c>
      <c r="H313" s="227">
        <v>232.28700000000001</v>
      </c>
      <c r="I313" s="228"/>
      <c r="J313" s="229">
        <f>ROUND(I313*H313,2)</f>
        <v>0</v>
      </c>
      <c r="K313" s="225" t="s">
        <v>141</v>
      </c>
      <c r="L313" s="230"/>
      <c r="M313" s="231" t="s">
        <v>32</v>
      </c>
      <c r="N313" s="232" t="s">
        <v>50</v>
      </c>
      <c r="O313" s="66"/>
      <c r="P313" s="185">
        <f>O313*H313</f>
        <v>0</v>
      </c>
      <c r="Q313" s="185">
        <v>1.9199999999999998E-2</v>
      </c>
      <c r="R313" s="185">
        <f>Q313*H313</f>
        <v>4.4599104000000001</v>
      </c>
      <c r="S313" s="185">
        <v>0</v>
      </c>
      <c r="T313" s="186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7" t="s">
        <v>262</v>
      </c>
      <c r="AT313" s="187" t="s">
        <v>259</v>
      </c>
      <c r="AU313" s="187" t="s">
        <v>88</v>
      </c>
      <c r="AY313" s="18" t="s">
        <v>125</v>
      </c>
      <c r="BE313" s="188">
        <f>IF(N313="základní",J313,0)</f>
        <v>0</v>
      </c>
      <c r="BF313" s="188">
        <f>IF(N313="snížená",J313,0)</f>
        <v>0</v>
      </c>
      <c r="BG313" s="188">
        <f>IF(N313="zákl. přenesená",J313,0)</f>
        <v>0</v>
      </c>
      <c r="BH313" s="188">
        <f>IF(N313="sníž. přenesená",J313,0)</f>
        <v>0</v>
      </c>
      <c r="BI313" s="188">
        <f>IF(N313="nulová",J313,0)</f>
        <v>0</v>
      </c>
      <c r="BJ313" s="18" t="s">
        <v>21</v>
      </c>
      <c r="BK313" s="188">
        <f>ROUND(I313*H313,2)</f>
        <v>0</v>
      </c>
      <c r="BL313" s="18" t="s">
        <v>252</v>
      </c>
      <c r="BM313" s="187" t="s">
        <v>1143</v>
      </c>
    </row>
    <row r="314" spans="1:65" s="13" customFormat="1" ht="11.25">
      <c r="B314" s="200"/>
      <c r="C314" s="201"/>
      <c r="D314" s="202" t="s">
        <v>228</v>
      </c>
      <c r="E314" s="201"/>
      <c r="F314" s="204" t="s">
        <v>1144</v>
      </c>
      <c r="G314" s="201"/>
      <c r="H314" s="205">
        <v>232.28700000000001</v>
      </c>
      <c r="I314" s="206"/>
      <c r="J314" s="201"/>
      <c r="K314" s="201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228</v>
      </c>
      <c r="AU314" s="211" t="s">
        <v>88</v>
      </c>
      <c r="AV314" s="13" t="s">
        <v>88</v>
      </c>
      <c r="AW314" s="13" t="s">
        <v>4</v>
      </c>
      <c r="AX314" s="13" t="s">
        <v>21</v>
      </c>
      <c r="AY314" s="211" t="s">
        <v>125</v>
      </c>
    </row>
    <row r="315" spans="1:65" s="2" customFormat="1" ht="24.2" customHeight="1">
      <c r="A315" s="36"/>
      <c r="B315" s="37"/>
      <c r="C315" s="176" t="s">
        <v>564</v>
      </c>
      <c r="D315" s="176" t="s">
        <v>128</v>
      </c>
      <c r="E315" s="177" t="s">
        <v>1145</v>
      </c>
      <c r="F315" s="178" t="s">
        <v>1146</v>
      </c>
      <c r="G315" s="179" t="s">
        <v>225</v>
      </c>
      <c r="H315" s="180">
        <v>23.57</v>
      </c>
      <c r="I315" s="181"/>
      <c r="J315" s="182">
        <f>ROUND(I315*H315,2)</f>
        <v>0</v>
      </c>
      <c r="K315" s="178" t="s">
        <v>141</v>
      </c>
      <c r="L315" s="41"/>
      <c r="M315" s="183" t="s">
        <v>32</v>
      </c>
      <c r="N315" s="184" t="s">
        <v>50</v>
      </c>
      <c r="O315" s="66"/>
      <c r="P315" s="185">
        <f>O315*H315</f>
        <v>0</v>
      </c>
      <c r="Q315" s="185">
        <v>0</v>
      </c>
      <c r="R315" s="185">
        <f>Q315*H315</f>
        <v>0</v>
      </c>
      <c r="S315" s="185">
        <v>0</v>
      </c>
      <c r="T315" s="186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7" t="s">
        <v>252</v>
      </c>
      <c r="AT315" s="187" t="s">
        <v>128</v>
      </c>
      <c r="AU315" s="187" t="s">
        <v>88</v>
      </c>
      <c r="AY315" s="18" t="s">
        <v>125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18" t="s">
        <v>21</v>
      </c>
      <c r="BK315" s="188">
        <f>ROUND(I315*H315,2)</f>
        <v>0</v>
      </c>
      <c r="BL315" s="18" t="s">
        <v>252</v>
      </c>
      <c r="BM315" s="187" t="s">
        <v>1147</v>
      </c>
    </row>
    <row r="316" spans="1:65" s="13" customFormat="1" ht="11.25">
      <c r="B316" s="200"/>
      <c r="C316" s="201"/>
      <c r="D316" s="202" t="s">
        <v>228</v>
      </c>
      <c r="E316" s="203" t="s">
        <v>32</v>
      </c>
      <c r="F316" s="204" t="s">
        <v>1148</v>
      </c>
      <c r="G316" s="201"/>
      <c r="H316" s="205">
        <v>23.57</v>
      </c>
      <c r="I316" s="206"/>
      <c r="J316" s="201"/>
      <c r="K316" s="201"/>
      <c r="L316" s="207"/>
      <c r="M316" s="208"/>
      <c r="N316" s="209"/>
      <c r="O316" s="209"/>
      <c r="P316" s="209"/>
      <c r="Q316" s="209"/>
      <c r="R316" s="209"/>
      <c r="S316" s="209"/>
      <c r="T316" s="210"/>
      <c r="AT316" s="211" t="s">
        <v>228</v>
      </c>
      <c r="AU316" s="211" t="s">
        <v>88</v>
      </c>
      <c r="AV316" s="13" t="s">
        <v>88</v>
      </c>
      <c r="AW316" s="13" t="s">
        <v>39</v>
      </c>
      <c r="AX316" s="13" t="s">
        <v>79</v>
      </c>
      <c r="AY316" s="211" t="s">
        <v>125</v>
      </c>
    </row>
    <row r="317" spans="1:65" s="14" customFormat="1" ht="11.25">
      <c r="B317" s="212"/>
      <c r="C317" s="213"/>
      <c r="D317" s="202" t="s">
        <v>228</v>
      </c>
      <c r="E317" s="214" t="s">
        <v>32</v>
      </c>
      <c r="F317" s="215" t="s">
        <v>230</v>
      </c>
      <c r="G317" s="213"/>
      <c r="H317" s="216">
        <v>23.57</v>
      </c>
      <c r="I317" s="217"/>
      <c r="J317" s="213"/>
      <c r="K317" s="213"/>
      <c r="L317" s="218"/>
      <c r="M317" s="219"/>
      <c r="N317" s="220"/>
      <c r="O317" s="220"/>
      <c r="P317" s="220"/>
      <c r="Q317" s="220"/>
      <c r="R317" s="220"/>
      <c r="S317" s="220"/>
      <c r="T317" s="221"/>
      <c r="AT317" s="222" t="s">
        <v>228</v>
      </c>
      <c r="AU317" s="222" t="s">
        <v>88</v>
      </c>
      <c r="AV317" s="14" t="s">
        <v>150</v>
      </c>
      <c r="AW317" s="14" t="s">
        <v>39</v>
      </c>
      <c r="AX317" s="14" t="s">
        <v>21</v>
      </c>
      <c r="AY317" s="222" t="s">
        <v>125</v>
      </c>
    </row>
    <row r="318" spans="1:65" s="2" customFormat="1" ht="24.2" customHeight="1">
      <c r="A318" s="36"/>
      <c r="B318" s="37"/>
      <c r="C318" s="176" t="s">
        <v>569</v>
      </c>
      <c r="D318" s="176" t="s">
        <v>128</v>
      </c>
      <c r="E318" s="177" t="s">
        <v>1149</v>
      </c>
      <c r="F318" s="178" t="s">
        <v>1150</v>
      </c>
      <c r="G318" s="179" t="s">
        <v>225</v>
      </c>
      <c r="H318" s="180">
        <v>23.57</v>
      </c>
      <c r="I318" s="181"/>
      <c r="J318" s="182">
        <f>ROUND(I318*H318,2)</f>
        <v>0</v>
      </c>
      <c r="K318" s="178" t="s">
        <v>141</v>
      </c>
      <c r="L318" s="41"/>
      <c r="M318" s="183" t="s">
        <v>32</v>
      </c>
      <c r="N318" s="184" t="s">
        <v>50</v>
      </c>
      <c r="O318" s="66"/>
      <c r="P318" s="185">
        <f>O318*H318</f>
        <v>0</v>
      </c>
      <c r="Q318" s="185">
        <v>0</v>
      </c>
      <c r="R318" s="185">
        <f>Q318*H318</f>
        <v>0</v>
      </c>
      <c r="S318" s="185">
        <v>0</v>
      </c>
      <c r="T318" s="186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7" t="s">
        <v>252</v>
      </c>
      <c r="AT318" s="187" t="s">
        <v>128</v>
      </c>
      <c r="AU318" s="187" t="s">
        <v>88</v>
      </c>
      <c r="AY318" s="18" t="s">
        <v>125</v>
      </c>
      <c r="BE318" s="188">
        <f>IF(N318="základní",J318,0)</f>
        <v>0</v>
      </c>
      <c r="BF318" s="188">
        <f>IF(N318="snížená",J318,0)</f>
        <v>0</v>
      </c>
      <c r="BG318" s="188">
        <f>IF(N318="zákl. přenesená",J318,0)</f>
        <v>0</v>
      </c>
      <c r="BH318" s="188">
        <f>IF(N318="sníž. přenesená",J318,0)</f>
        <v>0</v>
      </c>
      <c r="BI318" s="188">
        <f>IF(N318="nulová",J318,0)</f>
        <v>0</v>
      </c>
      <c r="BJ318" s="18" t="s">
        <v>21</v>
      </c>
      <c r="BK318" s="188">
        <f>ROUND(I318*H318,2)</f>
        <v>0</v>
      </c>
      <c r="BL318" s="18" t="s">
        <v>252</v>
      </c>
      <c r="BM318" s="187" t="s">
        <v>1151</v>
      </c>
    </row>
    <row r="319" spans="1:65" s="2" customFormat="1" ht="24.2" customHeight="1">
      <c r="A319" s="36"/>
      <c r="B319" s="37"/>
      <c r="C319" s="176" t="s">
        <v>574</v>
      </c>
      <c r="D319" s="176" t="s">
        <v>128</v>
      </c>
      <c r="E319" s="177" t="s">
        <v>1152</v>
      </c>
      <c r="F319" s="178" t="s">
        <v>1153</v>
      </c>
      <c r="G319" s="179" t="s">
        <v>225</v>
      </c>
      <c r="H319" s="180">
        <v>208.29</v>
      </c>
      <c r="I319" s="181"/>
      <c r="J319" s="182">
        <f>ROUND(I319*H319,2)</f>
        <v>0</v>
      </c>
      <c r="K319" s="178" t="s">
        <v>141</v>
      </c>
      <c r="L319" s="41"/>
      <c r="M319" s="183" t="s">
        <v>32</v>
      </c>
      <c r="N319" s="184" t="s">
        <v>50</v>
      </c>
      <c r="O319" s="66"/>
      <c r="P319" s="185">
        <f>O319*H319</f>
        <v>0</v>
      </c>
      <c r="Q319" s="185">
        <v>0</v>
      </c>
      <c r="R319" s="185">
        <f>Q319*H319</f>
        <v>0</v>
      </c>
      <c r="S319" s="185">
        <v>0</v>
      </c>
      <c r="T319" s="186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7" t="s">
        <v>252</v>
      </c>
      <c r="AT319" s="187" t="s">
        <v>128</v>
      </c>
      <c r="AU319" s="187" t="s">
        <v>88</v>
      </c>
      <c r="AY319" s="18" t="s">
        <v>125</v>
      </c>
      <c r="BE319" s="188">
        <f>IF(N319="základní",J319,0)</f>
        <v>0</v>
      </c>
      <c r="BF319" s="188">
        <f>IF(N319="snížená",J319,0)</f>
        <v>0</v>
      </c>
      <c r="BG319" s="188">
        <f>IF(N319="zákl. přenesená",J319,0)</f>
        <v>0</v>
      </c>
      <c r="BH319" s="188">
        <f>IF(N319="sníž. přenesená",J319,0)</f>
        <v>0</v>
      </c>
      <c r="BI319" s="188">
        <f>IF(N319="nulová",J319,0)</f>
        <v>0</v>
      </c>
      <c r="BJ319" s="18" t="s">
        <v>21</v>
      </c>
      <c r="BK319" s="188">
        <f>ROUND(I319*H319,2)</f>
        <v>0</v>
      </c>
      <c r="BL319" s="18" t="s">
        <v>252</v>
      </c>
      <c r="BM319" s="187" t="s">
        <v>1154</v>
      </c>
    </row>
    <row r="320" spans="1:65" s="13" customFormat="1" ht="11.25">
      <c r="B320" s="200"/>
      <c r="C320" s="201"/>
      <c r="D320" s="202" t="s">
        <v>228</v>
      </c>
      <c r="E320" s="203" t="s">
        <v>32</v>
      </c>
      <c r="F320" s="204" t="s">
        <v>1155</v>
      </c>
      <c r="G320" s="201"/>
      <c r="H320" s="205">
        <v>208.29</v>
      </c>
      <c r="I320" s="206"/>
      <c r="J320" s="201"/>
      <c r="K320" s="201"/>
      <c r="L320" s="207"/>
      <c r="M320" s="208"/>
      <c r="N320" s="209"/>
      <c r="O320" s="209"/>
      <c r="P320" s="209"/>
      <c r="Q320" s="209"/>
      <c r="R320" s="209"/>
      <c r="S320" s="209"/>
      <c r="T320" s="210"/>
      <c r="AT320" s="211" t="s">
        <v>228</v>
      </c>
      <c r="AU320" s="211" t="s">
        <v>88</v>
      </c>
      <c r="AV320" s="13" t="s">
        <v>88</v>
      </c>
      <c r="AW320" s="13" t="s">
        <v>39</v>
      </c>
      <c r="AX320" s="13" t="s">
        <v>79</v>
      </c>
      <c r="AY320" s="211" t="s">
        <v>125</v>
      </c>
    </row>
    <row r="321" spans="1:65" s="14" customFormat="1" ht="11.25">
      <c r="B321" s="212"/>
      <c r="C321" s="213"/>
      <c r="D321" s="202" t="s">
        <v>228</v>
      </c>
      <c r="E321" s="214" t="s">
        <v>32</v>
      </c>
      <c r="F321" s="215" t="s">
        <v>230</v>
      </c>
      <c r="G321" s="213"/>
      <c r="H321" s="216">
        <v>208.29</v>
      </c>
      <c r="I321" s="217"/>
      <c r="J321" s="213"/>
      <c r="K321" s="213"/>
      <c r="L321" s="218"/>
      <c r="M321" s="219"/>
      <c r="N321" s="220"/>
      <c r="O321" s="220"/>
      <c r="P321" s="220"/>
      <c r="Q321" s="220"/>
      <c r="R321" s="220"/>
      <c r="S321" s="220"/>
      <c r="T321" s="221"/>
      <c r="AT321" s="222" t="s">
        <v>228</v>
      </c>
      <c r="AU321" s="222" t="s">
        <v>88</v>
      </c>
      <c r="AV321" s="14" t="s">
        <v>150</v>
      </c>
      <c r="AW321" s="14" t="s">
        <v>39</v>
      </c>
      <c r="AX321" s="14" t="s">
        <v>21</v>
      </c>
      <c r="AY321" s="222" t="s">
        <v>125</v>
      </c>
    </row>
    <row r="322" spans="1:65" s="2" customFormat="1" ht="21.75" customHeight="1">
      <c r="A322" s="36"/>
      <c r="B322" s="37"/>
      <c r="C322" s="176" t="s">
        <v>578</v>
      </c>
      <c r="D322" s="176" t="s">
        <v>128</v>
      </c>
      <c r="E322" s="177" t="s">
        <v>1156</v>
      </c>
      <c r="F322" s="178" t="s">
        <v>1157</v>
      </c>
      <c r="G322" s="179" t="s">
        <v>225</v>
      </c>
      <c r="H322" s="180">
        <v>208.29</v>
      </c>
      <c r="I322" s="181"/>
      <c r="J322" s="182">
        <f>ROUND(I322*H322,2)</f>
        <v>0</v>
      </c>
      <c r="K322" s="178" t="s">
        <v>141</v>
      </c>
      <c r="L322" s="41"/>
      <c r="M322" s="183" t="s">
        <v>32</v>
      </c>
      <c r="N322" s="184" t="s">
        <v>50</v>
      </c>
      <c r="O322" s="66"/>
      <c r="P322" s="185">
        <f>O322*H322</f>
        <v>0</v>
      </c>
      <c r="Q322" s="185">
        <v>0</v>
      </c>
      <c r="R322" s="185">
        <f>Q322*H322</f>
        <v>0</v>
      </c>
      <c r="S322" s="185">
        <v>0</v>
      </c>
      <c r="T322" s="186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7" t="s">
        <v>252</v>
      </c>
      <c r="AT322" s="187" t="s">
        <v>128</v>
      </c>
      <c r="AU322" s="187" t="s">
        <v>88</v>
      </c>
      <c r="AY322" s="18" t="s">
        <v>125</v>
      </c>
      <c r="BE322" s="188">
        <f>IF(N322="základní",J322,0)</f>
        <v>0</v>
      </c>
      <c r="BF322" s="188">
        <f>IF(N322="snížená",J322,0)</f>
        <v>0</v>
      </c>
      <c r="BG322" s="188">
        <f>IF(N322="zákl. přenesená",J322,0)</f>
        <v>0</v>
      </c>
      <c r="BH322" s="188">
        <f>IF(N322="sníž. přenesená",J322,0)</f>
        <v>0</v>
      </c>
      <c r="BI322" s="188">
        <f>IF(N322="nulová",J322,0)</f>
        <v>0</v>
      </c>
      <c r="BJ322" s="18" t="s">
        <v>21</v>
      </c>
      <c r="BK322" s="188">
        <f>ROUND(I322*H322,2)</f>
        <v>0</v>
      </c>
      <c r="BL322" s="18" t="s">
        <v>252</v>
      </c>
      <c r="BM322" s="187" t="s">
        <v>1158</v>
      </c>
    </row>
    <row r="323" spans="1:65" s="2" customFormat="1" ht="24.2" customHeight="1">
      <c r="A323" s="36"/>
      <c r="B323" s="37"/>
      <c r="C323" s="176" t="s">
        <v>585</v>
      </c>
      <c r="D323" s="176" t="s">
        <v>128</v>
      </c>
      <c r="E323" s="177" t="s">
        <v>1159</v>
      </c>
      <c r="F323" s="178" t="s">
        <v>1160</v>
      </c>
      <c r="G323" s="179" t="s">
        <v>278</v>
      </c>
      <c r="H323" s="180">
        <v>9.2669999999999995</v>
      </c>
      <c r="I323" s="181"/>
      <c r="J323" s="182">
        <f>ROUND(I323*H323,2)</f>
        <v>0</v>
      </c>
      <c r="K323" s="178" t="s">
        <v>141</v>
      </c>
      <c r="L323" s="41"/>
      <c r="M323" s="183" t="s">
        <v>32</v>
      </c>
      <c r="N323" s="184" t="s">
        <v>50</v>
      </c>
      <c r="O323" s="66"/>
      <c r="P323" s="185">
        <f>O323*H323</f>
        <v>0</v>
      </c>
      <c r="Q323" s="185">
        <v>0</v>
      </c>
      <c r="R323" s="185">
        <f>Q323*H323</f>
        <v>0</v>
      </c>
      <c r="S323" s="185">
        <v>0</v>
      </c>
      <c r="T323" s="186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7" t="s">
        <v>252</v>
      </c>
      <c r="AT323" s="187" t="s">
        <v>128</v>
      </c>
      <c r="AU323" s="187" t="s">
        <v>88</v>
      </c>
      <c r="AY323" s="18" t="s">
        <v>125</v>
      </c>
      <c r="BE323" s="188">
        <f>IF(N323="základní",J323,0)</f>
        <v>0</v>
      </c>
      <c r="BF323" s="188">
        <f>IF(N323="snížená",J323,0)</f>
        <v>0</v>
      </c>
      <c r="BG323" s="188">
        <f>IF(N323="zákl. přenesená",J323,0)</f>
        <v>0</v>
      </c>
      <c r="BH323" s="188">
        <f>IF(N323="sníž. přenesená",J323,0)</f>
        <v>0</v>
      </c>
      <c r="BI323" s="188">
        <f>IF(N323="nulová",J323,0)</f>
        <v>0</v>
      </c>
      <c r="BJ323" s="18" t="s">
        <v>21</v>
      </c>
      <c r="BK323" s="188">
        <f>ROUND(I323*H323,2)</f>
        <v>0</v>
      </c>
      <c r="BL323" s="18" t="s">
        <v>252</v>
      </c>
      <c r="BM323" s="187" t="s">
        <v>1161</v>
      </c>
    </row>
    <row r="324" spans="1:65" s="12" customFormat="1" ht="22.9" customHeight="1">
      <c r="B324" s="160"/>
      <c r="C324" s="161"/>
      <c r="D324" s="162" t="s">
        <v>78</v>
      </c>
      <c r="E324" s="174" t="s">
        <v>1162</v>
      </c>
      <c r="F324" s="174" t="s">
        <v>1163</v>
      </c>
      <c r="G324" s="161"/>
      <c r="H324" s="161"/>
      <c r="I324" s="164"/>
      <c r="J324" s="175">
        <f>BK324</f>
        <v>0</v>
      </c>
      <c r="K324" s="161"/>
      <c r="L324" s="166"/>
      <c r="M324" s="167"/>
      <c r="N324" s="168"/>
      <c r="O324" s="168"/>
      <c r="P324" s="169">
        <f>SUM(P325:P337)</f>
        <v>0</v>
      </c>
      <c r="Q324" s="168"/>
      <c r="R324" s="169">
        <f>SUM(R325:R337)</f>
        <v>0.3757543000000001</v>
      </c>
      <c r="S324" s="168"/>
      <c r="T324" s="170">
        <f>SUM(T325:T337)</f>
        <v>0.18351000000000001</v>
      </c>
      <c r="AR324" s="171" t="s">
        <v>88</v>
      </c>
      <c r="AT324" s="172" t="s">
        <v>78</v>
      </c>
      <c r="AU324" s="172" t="s">
        <v>21</v>
      </c>
      <c r="AY324" s="171" t="s">
        <v>125</v>
      </c>
      <c r="BK324" s="173">
        <f>SUM(BK325:BK337)</f>
        <v>0</v>
      </c>
    </row>
    <row r="325" spans="1:65" s="2" customFormat="1" ht="21.75" customHeight="1">
      <c r="A325" s="36"/>
      <c r="B325" s="37"/>
      <c r="C325" s="176" t="s">
        <v>591</v>
      </c>
      <c r="D325" s="176" t="s">
        <v>128</v>
      </c>
      <c r="E325" s="177" t="s">
        <v>1164</v>
      </c>
      <c r="F325" s="178" t="s">
        <v>1165</v>
      </c>
      <c r="G325" s="179" t="s">
        <v>225</v>
      </c>
      <c r="H325" s="180">
        <v>61.17</v>
      </c>
      <c r="I325" s="181"/>
      <c r="J325" s="182">
        <f>ROUND(I325*H325,2)</f>
        <v>0</v>
      </c>
      <c r="K325" s="178" t="s">
        <v>141</v>
      </c>
      <c r="L325" s="41"/>
      <c r="M325" s="183" t="s">
        <v>32</v>
      </c>
      <c r="N325" s="184" t="s">
        <v>50</v>
      </c>
      <c r="O325" s="66"/>
      <c r="P325" s="185">
        <f>O325*H325</f>
        <v>0</v>
      </c>
      <c r="Q325" s="185">
        <v>0</v>
      </c>
      <c r="R325" s="185">
        <f>Q325*H325</f>
        <v>0</v>
      </c>
      <c r="S325" s="185">
        <v>0</v>
      </c>
      <c r="T325" s="186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7" t="s">
        <v>252</v>
      </c>
      <c r="AT325" s="187" t="s">
        <v>128</v>
      </c>
      <c r="AU325" s="187" t="s">
        <v>88</v>
      </c>
      <c r="AY325" s="18" t="s">
        <v>125</v>
      </c>
      <c r="BE325" s="188">
        <f>IF(N325="základní",J325,0)</f>
        <v>0</v>
      </c>
      <c r="BF325" s="188">
        <f>IF(N325="snížená",J325,0)</f>
        <v>0</v>
      </c>
      <c r="BG325" s="188">
        <f>IF(N325="zákl. přenesená",J325,0)</f>
        <v>0</v>
      </c>
      <c r="BH325" s="188">
        <f>IF(N325="sníž. přenesená",J325,0)</f>
        <v>0</v>
      </c>
      <c r="BI325" s="188">
        <f>IF(N325="nulová",J325,0)</f>
        <v>0</v>
      </c>
      <c r="BJ325" s="18" t="s">
        <v>21</v>
      </c>
      <c r="BK325" s="188">
        <f>ROUND(I325*H325,2)</f>
        <v>0</v>
      </c>
      <c r="BL325" s="18" t="s">
        <v>252</v>
      </c>
      <c r="BM325" s="187" t="s">
        <v>1166</v>
      </c>
    </row>
    <row r="326" spans="1:65" s="2" customFormat="1" ht="16.5" customHeight="1">
      <c r="A326" s="36"/>
      <c r="B326" s="37"/>
      <c r="C326" s="176" t="s">
        <v>596</v>
      </c>
      <c r="D326" s="176" t="s">
        <v>128</v>
      </c>
      <c r="E326" s="177" t="s">
        <v>1167</v>
      </c>
      <c r="F326" s="178" t="s">
        <v>1168</v>
      </c>
      <c r="G326" s="179" t="s">
        <v>225</v>
      </c>
      <c r="H326" s="180">
        <v>61.17</v>
      </c>
      <c r="I326" s="181"/>
      <c r="J326" s="182">
        <f>ROUND(I326*H326,2)</f>
        <v>0</v>
      </c>
      <c r="K326" s="178" t="s">
        <v>141</v>
      </c>
      <c r="L326" s="41"/>
      <c r="M326" s="183" t="s">
        <v>32</v>
      </c>
      <c r="N326" s="184" t="s">
        <v>50</v>
      </c>
      <c r="O326" s="66"/>
      <c r="P326" s="185">
        <f>O326*H326</f>
        <v>0</v>
      </c>
      <c r="Q326" s="185">
        <v>0</v>
      </c>
      <c r="R326" s="185">
        <f>Q326*H326</f>
        <v>0</v>
      </c>
      <c r="S326" s="185">
        <v>3.0000000000000001E-3</v>
      </c>
      <c r="T326" s="186">
        <f>S326*H326</f>
        <v>0.18351000000000001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7" t="s">
        <v>252</v>
      </c>
      <c r="AT326" s="187" t="s">
        <v>128</v>
      </c>
      <c r="AU326" s="187" t="s">
        <v>88</v>
      </c>
      <c r="AY326" s="18" t="s">
        <v>125</v>
      </c>
      <c r="BE326" s="188">
        <f>IF(N326="základní",J326,0)</f>
        <v>0</v>
      </c>
      <c r="BF326" s="188">
        <f>IF(N326="snížená",J326,0)</f>
        <v>0</v>
      </c>
      <c r="BG326" s="188">
        <f>IF(N326="zákl. přenesená",J326,0)</f>
        <v>0</v>
      </c>
      <c r="BH326" s="188">
        <f>IF(N326="sníž. přenesená",J326,0)</f>
        <v>0</v>
      </c>
      <c r="BI326" s="188">
        <f>IF(N326="nulová",J326,0)</f>
        <v>0</v>
      </c>
      <c r="BJ326" s="18" t="s">
        <v>21</v>
      </c>
      <c r="BK326" s="188">
        <f>ROUND(I326*H326,2)</f>
        <v>0</v>
      </c>
      <c r="BL326" s="18" t="s">
        <v>252</v>
      </c>
      <c r="BM326" s="187" t="s">
        <v>1169</v>
      </c>
    </row>
    <row r="327" spans="1:65" s="13" customFormat="1" ht="11.25">
      <c r="B327" s="200"/>
      <c r="C327" s="201"/>
      <c r="D327" s="202" t="s">
        <v>228</v>
      </c>
      <c r="E327" s="203" t="s">
        <v>32</v>
      </c>
      <c r="F327" s="204" t="s">
        <v>1170</v>
      </c>
      <c r="G327" s="201"/>
      <c r="H327" s="205">
        <v>61.17</v>
      </c>
      <c r="I327" s="206"/>
      <c r="J327" s="201"/>
      <c r="K327" s="201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228</v>
      </c>
      <c r="AU327" s="211" t="s">
        <v>88</v>
      </c>
      <c r="AV327" s="13" t="s">
        <v>88</v>
      </c>
      <c r="AW327" s="13" t="s">
        <v>39</v>
      </c>
      <c r="AX327" s="13" t="s">
        <v>79</v>
      </c>
      <c r="AY327" s="211" t="s">
        <v>125</v>
      </c>
    </row>
    <row r="328" spans="1:65" s="14" customFormat="1" ht="11.25">
      <c r="B328" s="212"/>
      <c r="C328" s="213"/>
      <c r="D328" s="202" t="s">
        <v>228</v>
      </c>
      <c r="E328" s="214" t="s">
        <v>32</v>
      </c>
      <c r="F328" s="215" t="s">
        <v>230</v>
      </c>
      <c r="G328" s="213"/>
      <c r="H328" s="216">
        <v>61.17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228</v>
      </c>
      <c r="AU328" s="222" t="s">
        <v>88</v>
      </c>
      <c r="AV328" s="14" t="s">
        <v>150</v>
      </c>
      <c r="AW328" s="14" t="s">
        <v>39</v>
      </c>
      <c r="AX328" s="14" t="s">
        <v>21</v>
      </c>
      <c r="AY328" s="222" t="s">
        <v>125</v>
      </c>
    </row>
    <row r="329" spans="1:65" s="2" customFormat="1" ht="16.5" customHeight="1">
      <c r="A329" s="36"/>
      <c r="B329" s="37"/>
      <c r="C329" s="176" t="s">
        <v>601</v>
      </c>
      <c r="D329" s="176" t="s">
        <v>128</v>
      </c>
      <c r="E329" s="177" t="s">
        <v>1171</v>
      </c>
      <c r="F329" s="178" t="s">
        <v>1172</v>
      </c>
      <c r="G329" s="179" t="s">
        <v>225</v>
      </c>
      <c r="H329" s="180">
        <v>61.17</v>
      </c>
      <c r="I329" s="181"/>
      <c r="J329" s="182">
        <f>ROUND(I329*H329,2)</f>
        <v>0</v>
      </c>
      <c r="K329" s="178" t="s">
        <v>141</v>
      </c>
      <c r="L329" s="41"/>
      <c r="M329" s="183" t="s">
        <v>32</v>
      </c>
      <c r="N329" s="184" t="s">
        <v>50</v>
      </c>
      <c r="O329" s="66"/>
      <c r="P329" s="185">
        <f>O329*H329</f>
        <v>0</v>
      </c>
      <c r="Q329" s="185">
        <v>2.9999999999999997E-4</v>
      </c>
      <c r="R329" s="185">
        <f>Q329*H329</f>
        <v>1.8350999999999999E-2</v>
      </c>
      <c r="S329" s="185">
        <v>0</v>
      </c>
      <c r="T329" s="186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7" t="s">
        <v>252</v>
      </c>
      <c r="AT329" s="187" t="s">
        <v>128</v>
      </c>
      <c r="AU329" s="187" t="s">
        <v>88</v>
      </c>
      <c r="AY329" s="18" t="s">
        <v>125</v>
      </c>
      <c r="BE329" s="188">
        <f>IF(N329="základní",J329,0)</f>
        <v>0</v>
      </c>
      <c r="BF329" s="188">
        <f>IF(N329="snížená",J329,0)</f>
        <v>0</v>
      </c>
      <c r="BG329" s="188">
        <f>IF(N329="zákl. přenesená",J329,0)</f>
        <v>0</v>
      </c>
      <c r="BH329" s="188">
        <f>IF(N329="sníž. přenesená",J329,0)</f>
        <v>0</v>
      </c>
      <c r="BI329" s="188">
        <f>IF(N329="nulová",J329,0)</f>
        <v>0</v>
      </c>
      <c r="BJ329" s="18" t="s">
        <v>21</v>
      </c>
      <c r="BK329" s="188">
        <f>ROUND(I329*H329,2)</f>
        <v>0</v>
      </c>
      <c r="BL329" s="18" t="s">
        <v>252</v>
      </c>
      <c r="BM329" s="187" t="s">
        <v>1173</v>
      </c>
    </row>
    <row r="330" spans="1:65" s="2" customFormat="1" ht="24.2" customHeight="1">
      <c r="A330" s="36"/>
      <c r="B330" s="37"/>
      <c r="C330" s="223" t="s">
        <v>606</v>
      </c>
      <c r="D330" s="223" t="s">
        <v>259</v>
      </c>
      <c r="E330" s="224" t="s">
        <v>1174</v>
      </c>
      <c r="F330" s="225" t="s">
        <v>1175</v>
      </c>
      <c r="G330" s="226" t="s">
        <v>225</v>
      </c>
      <c r="H330" s="227">
        <v>67.287000000000006</v>
      </c>
      <c r="I330" s="228"/>
      <c r="J330" s="229">
        <f>ROUND(I330*H330,2)</f>
        <v>0</v>
      </c>
      <c r="K330" s="225" t="s">
        <v>141</v>
      </c>
      <c r="L330" s="230"/>
      <c r="M330" s="231" t="s">
        <v>32</v>
      </c>
      <c r="N330" s="232" t="s">
        <v>50</v>
      </c>
      <c r="O330" s="66"/>
      <c r="P330" s="185">
        <f>O330*H330</f>
        <v>0</v>
      </c>
      <c r="Q330" s="185">
        <v>5.1000000000000004E-3</v>
      </c>
      <c r="R330" s="185">
        <f>Q330*H330</f>
        <v>0.34316370000000007</v>
      </c>
      <c r="S330" s="185">
        <v>0</v>
      </c>
      <c r="T330" s="186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7" t="s">
        <v>262</v>
      </c>
      <c r="AT330" s="187" t="s">
        <v>259</v>
      </c>
      <c r="AU330" s="187" t="s">
        <v>88</v>
      </c>
      <c r="AY330" s="18" t="s">
        <v>125</v>
      </c>
      <c r="BE330" s="188">
        <f>IF(N330="základní",J330,0)</f>
        <v>0</v>
      </c>
      <c r="BF330" s="188">
        <f>IF(N330="snížená",J330,0)</f>
        <v>0</v>
      </c>
      <c r="BG330" s="188">
        <f>IF(N330="zákl. přenesená",J330,0)</f>
        <v>0</v>
      </c>
      <c r="BH330" s="188">
        <f>IF(N330="sníž. přenesená",J330,0)</f>
        <v>0</v>
      </c>
      <c r="BI330" s="188">
        <f>IF(N330="nulová",J330,0)</f>
        <v>0</v>
      </c>
      <c r="BJ330" s="18" t="s">
        <v>21</v>
      </c>
      <c r="BK330" s="188">
        <f>ROUND(I330*H330,2)</f>
        <v>0</v>
      </c>
      <c r="BL330" s="18" t="s">
        <v>252</v>
      </c>
      <c r="BM330" s="187" t="s">
        <v>1176</v>
      </c>
    </row>
    <row r="331" spans="1:65" s="13" customFormat="1" ht="11.25">
      <c r="B331" s="200"/>
      <c r="C331" s="201"/>
      <c r="D331" s="202" t="s">
        <v>228</v>
      </c>
      <c r="E331" s="201"/>
      <c r="F331" s="204" t="s">
        <v>1177</v>
      </c>
      <c r="G331" s="201"/>
      <c r="H331" s="205">
        <v>67.287000000000006</v>
      </c>
      <c r="I331" s="206"/>
      <c r="J331" s="201"/>
      <c r="K331" s="201"/>
      <c r="L331" s="207"/>
      <c r="M331" s="208"/>
      <c r="N331" s="209"/>
      <c r="O331" s="209"/>
      <c r="P331" s="209"/>
      <c r="Q331" s="209"/>
      <c r="R331" s="209"/>
      <c r="S331" s="209"/>
      <c r="T331" s="210"/>
      <c r="AT331" s="211" t="s">
        <v>228</v>
      </c>
      <c r="AU331" s="211" t="s">
        <v>88</v>
      </c>
      <c r="AV331" s="13" t="s">
        <v>88</v>
      </c>
      <c r="AW331" s="13" t="s">
        <v>4</v>
      </c>
      <c r="AX331" s="13" t="s">
        <v>21</v>
      </c>
      <c r="AY331" s="211" t="s">
        <v>125</v>
      </c>
    </row>
    <row r="332" spans="1:65" s="2" customFormat="1" ht="16.5" customHeight="1">
      <c r="A332" s="36"/>
      <c r="B332" s="37"/>
      <c r="C332" s="176" t="s">
        <v>610</v>
      </c>
      <c r="D332" s="176" t="s">
        <v>128</v>
      </c>
      <c r="E332" s="177" t="s">
        <v>1178</v>
      </c>
      <c r="F332" s="178" t="s">
        <v>1179</v>
      </c>
      <c r="G332" s="179" t="s">
        <v>243</v>
      </c>
      <c r="H332" s="180">
        <v>38.799999999999997</v>
      </c>
      <c r="I332" s="181"/>
      <c r="J332" s="182">
        <f>ROUND(I332*H332,2)</f>
        <v>0</v>
      </c>
      <c r="K332" s="178" t="s">
        <v>141</v>
      </c>
      <c r="L332" s="41"/>
      <c r="M332" s="183" t="s">
        <v>32</v>
      </c>
      <c r="N332" s="184" t="s">
        <v>50</v>
      </c>
      <c r="O332" s="66"/>
      <c r="P332" s="185">
        <f>O332*H332</f>
        <v>0</v>
      </c>
      <c r="Q332" s="185">
        <v>1.0000000000000001E-5</v>
      </c>
      <c r="R332" s="185">
        <f>Q332*H332</f>
        <v>3.88E-4</v>
      </c>
      <c r="S332" s="185">
        <v>0</v>
      </c>
      <c r="T332" s="186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7" t="s">
        <v>252</v>
      </c>
      <c r="AT332" s="187" t="s">
        <v>128</v>
      </c>
      <c r="AU332" s="187" t="s">
        <v>88</v>
      </c>
      <c r="AY332" s="18" t="s">
        <v>125</v>
      </c>
      <c r="BE332" s="188">
        <f>IF(N332="základní",J332,0)</f>
        <v>0</v>
      </c>
      <c r="BF332" s="188">
        <f>IF(N332="snížená",J332,0)</f>
        <v>0</v>
      </c>
      <c r="BG332" s="188">
        <f>IF(N332="zákl. přenesená",J332,0)</f>
        <v>0</v>
      </c>
      <c r="BH332" s="188">
        <f>IF(N332="sníž. přenesená",J332,0)</f>
        <v>0</v>
      </c>
      <c r="BI332" s="188">
        <f>IF(N332="nulová",J332,0)</f>
        <v>0</v>
      </c>
      <c r="BJ332" s="18" t="s">
        <v>21</v>
      </c>
      <c r="BK332" s="188">
        <f>ROUND(I332*H332,2)</f>
        <v>0</v>
      </c>
      <c r="BL332" s="18" t="s">
        <v>252</v>
      </c>
      <c r="BM332" s="187" t="s">
        <v>1180</v>
      </c>
    </row>
    <row r="333" spans="1:65" s="13" customFormat="1" ht="11.25">
      <c r="B333" s="200"/>
      <c r="C333" s="201"/>
      <c r="D333" s="202" t="s">
        <v>228</v>
      </c>
      <c r="E333" s="203" t="s">
        <v>32</v>
      </c>
      <c r="F333" s="204" t="s">
        <v>1181</v>
      </c>
      <c r="G333" s="201"/>
      <c r="H333" s="205">
        <v>38.799999999999997</v>
      </c>
      <c r="I333" s="206"/>
      <c r="J333" s="201"/>
      <c r="K333" s="201"/>
      <c r="L333" s="207"/>
      <c r="M333" s="208"/>
      <c r="N333" s="209"/>
      <c r="O333" s="209"/>
      <c r="P333" s="209"/>
      <c r="Q333" s="209"/>
      <c r="R333" s="209"/>
      <c r="S333" s="209"/>
      <c r="T333" s="210"/>
      <c r="AT333" s="211" t="s">
        <v>228</v>
      </c>
      <c r="AU333" s="211" t="s">
        <v>88</v>
      </c>
      <c r="AV333" s="13" t="s">
        <v>88</v>
      </c>
      <c r="AW333" s="13" t="s">
        <v>39</v>
      </c>
      <c r="AX333" s="13" t="s">
        <v>79</v>
      </c>
      <c r="AY333" s="211" t="s">
        <v>125</v>
      </c>
    </row>
    <row r="334" spans="1:65" s="14" customFormat="1" ht="11.25">
      <c r="B334" s="212"/>
      <c r="C334" s="213"/>
      <c r="D334" s="202" t="s">
        <v>228</v>
      </c>
      <c r="E334" s="214" t="s">
        <v>32</v>
      </c>
      <c r="F334" s="215" t="s">
        <v>230</v>
      </c>
      <c r="G334" s="213"/>
      <c r="H334" s="216">
        <v>38.799999999999997</v>
      </c>
      <c r="I334" s="217"/>
      <c r="J334" s="213"/>
      <c r="K334" s="213"/>
      <c r="L334" s="218"/>
      <c r="M334" s="219"/>
      <c r="N334" s="220"/>
      <c r="O334" s="220"/>
      <c r="P334" s="220"/>
      <c r="Q334" s="220"/>
      <c r="R334" s="220"/>
      <c r="S334" s="220"/>
      <c r="T334" s="221"/>
      <c r="AT334" s="222" t="s">
        <v>228</v>
      </c>
      <c r="AU334" s="222" t="s">
        <v>88</v>
      </c>
      <c r="AV334" s="14" t="s">
        <v>150</v>
      </c>
      <c r="AW334" s="14" t="s">
        <v>39</v>
      </c>
      <c r="AX334" s="14" t="s">
        <v>21</v>
      </c>
      <c r="AY334" s="222" t="s">
        <v>125</v>
      </c>
    </row>
    <row r="335" spans="1:65" s="2" customFormat="1" ht="16.5" customHeight="1">
      <c r="A335" s="36"/>
      <c r="B335" s="37"/>
      <c r="C335" s="223" t="s">
        <v>614</v>
      </c>
      <c r="D335" s="223" t="s">
        <v>259</v>
      </c>
      <c r="E335" s="224" t="s">
        <v>1182</v>
      </c>
      <c r="F335" s="225" t="s">
        <v>1183</v>
      </c>
      <c r="G335" s="226" t="s">
        <v>243</v>
      </c>
      <c r="H335" s="227">
        <v>39.576000000000001</v>
      </c>
      <c r="I335" s="228"/>
      <c r="J335" s="229">
        <f>ROUND(I335*H335,2)</f>
        <v>0</v>
      </c>
      <c r="K335" s="225" t="s">
        <v>141</v>
      </c>
      <c r="L335" s="230"/>
      <c r="M335" s="231" t="s">
        <v>32</v>
      </c>
      <c r="N335" s="232" t="s">
        <v>50</v>
      </c>
      <c r="O335" s="66"/>
      <c r="P335" s="185">
        <f>O335*H335</f>
        <v>0</v>
      </c>
      <c r="Q335" s="185">
        <v>3.5E-4</v>
      </c>
      <c r="R335" s="185">
        <f>Q335*H335</f>
        <v>1.38516E-2</v>
      </c>
      <c r="S335" s="185">
        <v>0</v>
      </c>
      <c r="T335" s="186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7" t="s">
        <v>262</v>
      </c>
      <c r="AT335" s="187" t="s">
        <v>259</v>
      </c>
      <c r="AU335" s="187" t="s">
        <v>88</v>
      </c>
      <c r="AY335" s="18" t="s">
        <v>125</v>
      </c>
      <c r="BE335" s="188">
        <f>IF(N335="základní",J335,0)</f>
        <v>0</v>
      </c>
      <c r="BF335" s="188">
        <f>IF(N335="snížená",J335,0)</f>
        <v>0</v>
      </c>
      <c r="BG335" s="188">
        <f>IF(N335="zákl. přenesená",J335,0)</f>
        <v>0</v>
      </c>
      <c r="BH335" s="188">
        <f>IF(N335="sníž. přenesená",J335,0)</f>
        <v>0</v>
      </c>
      <c r="BI335" s="188">
        <f>IF(N335="nulová",J335,0)</f>
        <v>0</v>
      </c>
      <c r="BJ335" s="18" t="s">
        <v>21</v>
      </c>
      <c r="BK335" s="188">
        <f>ROUND(I335*H335,2)</f>
        <v>0</v>
      </c>
      <c r="BL335" s="18" t="s">
        <v>252</v>
      </c>
      <c r="BM335" s="187" t="s">
        <v>1184</v>
      </c>
    </row>
    <row r="336" spans="1:65" s="13" customFormat="1" ht="11.25">
      <c r="B336" s="200"/>
      <c r="C336" s="201"/>
      <c r="D336" s="202" t="s">
        <v>228</v>
      </c>
      <c r="E336" s="201"/>
      <c r="F336" s="204" t="s">
        <v>1185</v>
      </c>
      <c r="G336" s="201"/>
      <c r="H336" s="205">
        <v>39.576000000000001</v>
      </c>
      <c r="I336" s="206"/>
      <c r="J336" s="201"/>
      <c r="K336" s="201"/>
      <c r="L336" s="207"/>
      <c r="M336" s="208"/>
      <c r="N336" s="209"/>
      <c r="O336" s="209"/>
      <c r="P336" s="209"/>
      <c r="Q336" s="209"/>
      <c r="R336" s="209"/>
      <c r="S336" s="209"/>
      <c r="T336" s="210"/>
      <c r="AT336" s="211" t="s">
        <v>228</v>
      </c>
      <c r="AU336" s="211" t="s">
        <v>88</v>
      </c>
      <c r="AV336" s="13" t="s">
        <v>88</v>
      </c>
      <c r="AW336" s="13" t="s">
        <v>4</v>
      </c>
      <c r="AX336" s="13" t="s">
        <v>21</v>
      </c>
      <c r="AY336" s="211" t="s">
        <v>125</v>
      </c>
    </row>
    <row r="337" spans="1:65" s="2" customFormat="1" ht="24.2" customHeight="1">
      <c r="A337" s="36"/>
      <c r="B337" s="37"/>
      <c r="C337" s="176" t="s">
        <v>619</v>
      </c>
      <c r="D337" s="176" t="s">
        <v>128</v>
      </c>
      <c r="E337" s="177" t="s">
        <v>1186</v>
      </c>
      <c r="F337" s="178" t="s">
        <v>1187</v>
      </c>
      <c r="G337" s="179" t="s">
        <v>278</v>
      </c>
      <c r="H337" s="180">
        <v>0.376</v>
      </c>
      <c r="I337" s="181"/>
      <c r="J337" s="182">
        <f>ROUND(I337*H337,2)</f>
        <v>0</v>
      </c>
      <c r="K337" s="178" t="s">
        <v>141</v>
      </c>
      <c r="L337" s="41"/>
      <c r="M337" s="183" t="s">
        <v>32</v>
      </c>
      <c r="N337" s="184" t="s">
        <v>50</v>
      </c>
      <c r="O337" s="66"/>
      <c r="P337" s="185">
        <f>O337*H337</f>
        <v>0</v>
      </c>
      <c r="Q337" s="185">
        <v>0</v>
      </c>
      <c r="R337" s="185">
        <f>Q337*H337</f>
        <v>0</v>
      </c>
      <c r="S337" s="185">
        <v>0</v>
      </c>
      <c r="T337" s="186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7" t="s">
        <v>252</v>
      </c>
      <c r="AT337" s="187" t="s">
        <v>128</v>
      </c>
      <c r="AU337" s="187" t="s">
        <v>88</v>
      </c>
      <c r="AY337" s="18" t="s">
        <v>125</v>
      </c>
      <c r="BE337" s="188">
        <f>IF(N337="základní",J337,0)</f>
        <v>0</v>
      </c>
      <c r="BF337" s="188">
        <f>IF(N337="snížená",J337,0)</f>
        <v>0</v>
      </c>
      <c r="BG337" s="188">
        <f>IF(N337="zákl. přenesená",J337,0)</f>
        <v>0</v>
      </c>
      <c r="BH337" s="188">
        <f>IF(N337="sníž. přenesená",J337,0)</f>
        <v>0</v>
      </c>
      <c r="BI337" s="188">
        <f>IF(N337="nulová",J337,0)</f>
        <v>0</v>
      </c>
      <c r="BJ337" s="18" t="s">
        <v>21</v>
      </c>
      <c r="BK337" s="188">
        <f>ROUND(I337*H337,2)</f>
        <v>0</v>
      </c>
      <c r="BL337" s="18" t="s">
        <v>252</v>
      </c>
      <c r="BM337" s="187" t="s">
        <v>1188</v>
      </c>
    </row>
    <row r="338" spans="1:65" s="12" customFormat="1" ht="22.9" customHeight="1">
      <c r="B338" s="160"/>
      <c r="C338" s="161"/>
      <c r="D338" s="162" t="s">
        <v>78</v>
      </c>
      <c r="E338" s="174" t="s">
        <v>1189</v>
      </c>
      <c r="F338" s="174" t="s">
        <v>1190</v>
      </c>
      <c r="G338" s="161"/>
      <c r="H338" s="161"/>
      <c r="I338" s="164"/>
      <c r="J338" s="175">
        <f>BK338</f>
        <v>0</v>
      </c>
      <c r="K338" s="161"/>
      <c r="L338" s="166"/>
      <c r="M338" s="167"/>
      <c r="N338" s="168"/>
      <c r="O338" s="168"/>
      <c r="P338" s="169">
        <f>SUM(P339:P373)</f>
        <v>0</v>
      </c>
      <c r="Q338" s="168"/>
      <c r="R338" s="169">
        <f>SUM(R339:R373)</f>
        <v>9.0103073999999985</v>
      </c>
      <c r="S338" s="168"/>
      <c r="T338" s="170">
        <f>SUM(T339:T373)</f>
        <v>0</v>
      </c>
      <c r="AR338" s="171" t="s">
        <v>88</v>
      </c>
      <c r="AT338" s="172" t="s">
        <v>78</v>
      </c>
      <c r="AU338" s="172" t="s">
        <v>21</v>
      </c>
      <c r="AY338" s="171" t="s">
        <v>125</v>
      </c>
      <c r="BK338" s="173">
        <f>SUM(BK339:BK373)</f>
        <v>0</v>
      </c>
    </row>
    <row r="339" spans="1:65" s="2" customFormat="1" ht="16.5" customHeight="1">
      <c r="A339" s="36"/>
      <c r="B339" s="37"/>
      <c r="C339" s="176" t="s">
        <v>624</v>
      </c>
      <c r="D339" s="176" t="s">
        <v>128</v>
      </c>
      <c r="E339" s="177" t="s">
        <v>1191</v>
      </c>
      <c r="F339" s="178" t="s">
        <v>1192</v>
      </c>
      <c r="G339" s="179" t="s">
        <v>225</v>
      </c>
      <c r="H339" s="180">
        <v>386.95100000000002</v>
      </c>
      <c r="I339" s="181"/>
      <c r="J339" s="182">
        <f>ROUND(I339*H339,2)</f>
        <v>0</v>
      </c>
      <c r="K339" s="178" t="s">
        <v>141</v>
      </c>
      <c r="L339" s="41"/>
      <c r="M339" s="183" t="s">
        <v>32</v>
      </c>
      <c r="N339" s="184" t="s">
        <v>50</v>
      </c>
      <c r="O339" s="66"/>
      <c r="P339" s="185">
        <f>O339*H339</f>
        <v>0</v>
      </c>
      <c r="Q339" s="185">
        <v>2.9999999999999997E-4</v>
      </c>
      <c r="R339" s="185">
        <f>Q339*H339</f>
        <v>0.1160853</v>
      </c>
      <c r="S339" s="185">
        <v>0</v>
      </c>
      <c r="T339" s="186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87" t="s">
        <v>252</v>
      </c>
      <c r="AT339" s="187" t="s">
        <v>128</v>
      </c>
      <c r="AU339" s="187" t="s">
        <v>88</v>
      </c>
      <c r="AY339" s="18" t="s">
        <v>125</v>
      </c>
      <c r="BE339" s="188">
        <f>IF(N339="základní",J339,0)</f>
        <v>0</v>
      </c>
      <c r="BF339" s="188">
        <f>IF(N339="snížená",J339,0)</f>
        <v>0</v>
      </c>
      <c r="BG339" s="188">
        <f>IF(N339="zákl. přenesená",J339,0)</f>
        <v>0</v>
      </c>
      <c r="BH339" s="188">
        <f>IF(N339="sníž. přenesená",J339,0)</f>
        <v>0</v>
      </c>
      <c r="BI339" s="188">
        <f>IF(N339="nulová",J339,0)</f>
        <v>0</v>
      </c>
      <c r="BJ339" s="18" t="s">
        <v>21</v>
      </c>
      <c r="BK339" s="188">
        <f>ROUND(I339*H339,2)</f>
        <v>0</v>
      </c>
      <c r="BL339" s="18" t="s">
        <v>252</v>
      </c>
      <c r="BM339" s="187" t="s">
        <v>1193</v>
      </c>
    </row>
    <row r="340" spans="1:65" s="15" customFormat="1" ht="11.25">
      <c r="B340" s="236"/>
      <c r="C340" s="237"/>
      <c r="D340" s="202" t="s">
        <v>228</v>
      </c>
      <c r="E340" s="238" t="s">
        <v>32</v>
      </c>
      <c r="F340" s="239" t="s">
        <v>863</v>
      </c>
      <c r="G340" s="237"/>
      <c r="H340" s="238" t="s">
        <v>32</v>
      </c>
      <c r="I340" s="240"/>
      <c r="J340" s="237"/>
      <c r="K340" s="237"/>
      <c r="L340" s="241"/>
      <c r="M340" s="242"/>
      <c r="N340" s="243"/>
      <c r="O340" s="243"/>
      <c r="P340" s="243"/>
      <c r="Q340" s="243"/>
      <c r="R340" s="243"/>
      <c r="S340" s="243"/>
      <c r="T340" s="244"/>
      <c r="AT340" s="245" t="s">
        <v>228</v>
      </c>
      <c r="AU340" s="245" t="s">
        <v>88</v>
      </c>
      <c r="AV340" s="15" t="s">
        <v>21</v>
      </c>
      <c r="AW340" s="15" t="s">
        <v>39</v>
      </c>
      <c r="AX340" s="15" t="s">
        <v>79</v>
      </c>
      <c r="AY340" s="245" t="s">
        <v>125</v>
      </c>
    </row>
    <row r="341" spans="1:65" s="13" customFormat="1" ht="11.25">
      <c r="B341" s="200"/>
      <c r="C341" s="201"/>
      <c r="D341" s="202" t="s">
        <v>228</v>
      </c>
      <c r="E341" s="203" t="s">
        <v>32</v>
      </c>
      <c r="F341" s="204" t="s">
        <v>1194</v>
      </c>
      <c r="G341" s="201"/>
      <c r="H341" s="205">
        <v>34.156999999999996</v>
      </c>
      <c r="I341" s="206"/>
      <c r="J341" s="201"/>
      <c r="K341" s="201"/>
      <c r="L341" s="207"/>
      <c r="M341" s="208"/>
      <c r="N341" s="209"/>
      <c r="O341" s="209"/>
      <c r="P341" s="209"/>
      <c r="Q341" s="209"/>
      <c r="R341" s="209"/>
      <c r="S341" s="209"/>
      <c r="T341" s="210"/>
      <c r="AT341" s="211" t="s">
        <v>228</v>
      </c>
      <c r="AU341" s="211" t="s">
        <v>88</v>
      </c>
      <c r="AV341" s="13" t="s">
        <v>88</v>
      </c>
      <c r="AW341" s="13" t="s">
        <v>39</v>
      </c>
      <c r="AX341" s="13" t="s">
        <v>79</v>
      </c>
      <c r="AY341" s="211" t="s">
        <v>125</v>
      </c>
    </row>
    <row r="342" spans="1:65" s="15" customFormat="1" ht="11.25">
      <c r="B342" s="236"/>
      <c r="C342" s="237"/>
      <c r="D342" s="202" t="s">
        <v>228</v>
      </c>
      <c r="E342" s="238" t="s">
        <v>32</v>
      </c>
      <c r="F342" s="239" t="s">
        <v>865</v>
      </c>
      <c r="G342" s="237"/>
      <c r="H342" s="238" t="s">
        <v>32</v>
      </c>
      <c r="I342" s="240"/>
      <c r="J342" s="237"/>
      <c r="K342" s="237"/>
      <c r="L342" s="241"/>
      <c r="M342" s="242"/>
      <c r="N342" s="243"/>
      <c r="O342" s="243"/>
      <c r="P342" s="243"/>
      <c r="Q342" s="243"/>
      <c r="R342" s="243"/>
      <c r="S342" s="243"/>
      <c r="T342" s="244"/>
      <c r="AT342" s="245" t="s">
        <v>228</v>
      </c>
      <c r="AU342" s="245" t="s">
        <v>88</v>
      </c>
      <c r="AV342" s="15" t="s">
        <v>21</v>
      </c>
      <c r="AW342" s="15" t="s">
        <v>39</v>
      </c>
      <c r="AX342" s="15" t="s">
        <v>79</v>
      </c>
      <c r="AY342" s="245" t="s">
        <v>125</v>
      </c>
    </row>
    <row r="343" spans="1:65" s="13" customFormat="1" ht="11.25">
      <c r="B343" s="200"/>
      <c r="C343" s="201"/>
      <c r="D343" s="202" t="s">
        <v>228</v>
      </c>
      <c r="E343" s="203" t="s">
        <v>32</v>
      </c>
      <c r="F343" s="204" t="s">
        <v>1195</v>
      </c>
      <c r="G343" s="201"/>
      <c r="H343" s="205">
        <v>70.56</v>
      </c>
      <c r="I343" s="206"/>
      <c r="J343" s="201"/>
      <c r="K343" s="201"/>
      <c r="L343" s="207"/>
      <c r="M343" s="208"/>
      <c r="N343" s="209"/>
      <c r="O343" s="209"/>
      <c r="P343" s="209"/>
      <c r="Q343" s="209"/>
      <c r="R343" s="209"/>
      <c r="S343" s="209"/>
      <c r="T343" s="210"/>
      <c r="AT343" s="211" t="s">
        <v>228</v>
      </c>
      <c r="AU343" s="211" t="s">
        <v>88</v>
      </c>
      <c r="AV343" s="13" t="s">
        <v>88</v>
      </c>
      <c r="AW343" s="13" t="s">
        <v>39</v>
      </c>
      <c r="AX343" s="13" t="s">
        <v>79</v>
      </c>
      <c r="AY343" s="211" t="s">
        <v>125</v>
      </c>
    </row>
    <row r="344" spans="1:65" s="13" customFormat="1" ht="11.25">
      <c r="B344" s="200"/>
      <c r="C344" s="201"/>
      <c r="D344" s="202" t="s">
        <v>228</v>
      </c>
      <c r="E344" s="203" t="s">
        <v>32</v>
      </c>
      <c r="F344" s="204" t="s">
        <v>1196</v>
      </c>
      <c r="G344" s="201"/>
      <c r="H344" s="205">
        <v>43.9</v>
      </c>
      <c r="I344" s="206"/>
      <c r="J344" s="201"/>
      <c r="K344" s="201"/>
      <c r="L344" s="207"/>
      <c r="M344" s="208"/>
      <c r="N344" s="209"/>
      <c r="O344" s="209"/>
      <c r="P344" s="209"/>
      <c r="Q344" s="209"/>
      <c r="R344" s="209"/>
      <c r="S344" s="209"/>
      <c r="T344" s="210"/>
      <c r="AT344" s="211" t="s">
        <v>228</v>
      </c>
      <c r="AU344" s="211" t="s">
        <v>88</v>
      </c>
      <c r="AV344" s="13" t="s">
        <v>88</v>
      </c>
      <c r="AW344" s="13" t="s">
        <v>39</v>
      </c>
      <c r="AX344" s="13" t="s">
        <v>79</v>
      </c>
      <c r="AY344" s="211" t="s">
        <v>125</v>
      </c>
    </row>
    <row r="345" spans="1:65" s="15" customFormat="1" ht="11.25">
      <c r="B345" s="236"/>
      <c r="C345" s="237"/>
      <c r="D345" s="202" t="s">
        <v>228</v>
      </c>
      <c r="E345" s="238" t="s">
        <v>32</v>
      </c>
      <c r="F345" s="239" t="s">
        <v>867</v>
      </c>
      <c r="G345" s="237"/>
      <c r="H345" s="238" t="s">
        <v>32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AT345" s="245" t="s">
        <v>228</v>
      </c>
      <c r="AU345" s="245" t="s">
        <v>88</v>
      </c>
      <c r="AV345" s="15" t="s">
        <v>21</v>
      </c>
      <c r="AW345" s="15" t="s">
        <v>39</v>
      </c>
      <c r="AX345" s="15" t="s">
        <v>79</v>
      </c>
      <c r="AY345" s="245" t="s">
        <v>125</v>
      </c>
    </row>
    <row r="346" spans="1:65" s="13" customFormat="1" ht="11.25">
      <c r="B346" s="200"/>
      <c r="C346" s="201"/>
      <c r="D346" s="202" t="s">
        <v>228</v>
      </c>
      <c r="E346" s="203" t="s">
        <v>32</v>
      </c>
      <c r="F346" s="204" t="s">
        <v>1197</v>
      </c>
      <c r="G346" s="201"/>
      <c r="H346" s="205">
        <v>71.387</v>
      </c>
      <c r="I346" s="206"/>
      <c r="J346" s="201"/>
      <c r="K346" s="201"/>
      <c r="L346" s="207"/>
      <c r="M346" s="208"/>
      <c r="N346" s="209"/>
      <c r="O346" s="209"/>
      <c r="P346" s="209"/>
      <c r="Q346" s="209"/>
      <c r="R346" s="209"/>
      <c r="S346" s="209"/>
      <c r="T346" s="210"/>
      <c r="AT346" s="211" t="s">
        <v>228</v>
      </c>
      <c r="AU346" s="211" t="s">
        <v>88</v>
      </c>
      <c r="AV346" s="13" t="s">
        <v>88</v>
      </c>
      <c r="AW346" s="13" t="s">
        <v>39</v>
      </c>
      <c r="AX346" s="13" t="s">
        <v>79</v>
      </c>
      <c r="AY346" s="211" t="s">
        <v>125</v>
      </c>
    </row>
    <row r="347" spans="1:65" s="13" customFormat="1" ht="11.25">
      <c r="B347" s="200"/>
      <c r="C347" s="201"/>
      <c r="D347" s="202" t="s">
        <v>228</v>
      </c>
      <c r="E347" s="203" t="s">
        <v>32</v>
      </c>
      <c r="F347" s="204" t="s">
        <v>1198</v>
      </c>
      <c r="G347" s="201"/>
      <c r="H347" s="205">
        <v>47.78</v>
      </c>
      <c r="I347" s="206"/>
      <c r="J347" s="201"/>
      <c r="K347" s="201"/>
      <c r="L347" s="207"/>
      <c r="M347" s="208"/>
      <c r="N347" s="209"/>
      <c r="O347" s="209"/>
      <c r="P347" s="209"/>
      <c r="Q347" s="209"/>
      <c r="R347" s="209"/>
      <c r="S347" s="209"/>
      <c r="T347" s="210"/>
      <c r="AT347" s="211" t="s">
        <v>228</v>
      </c>
      <c r="AU347" s="211" t="s">
        <v>88</v>
      </c>
      <c r="AV347" s="13" t="s">
        <v>88</v>
      </c>
      <c r="AW347" s="13" t="s">
        <v>39</v>
      </c>
      <c r="AX347" s="13" t="s">
        <v>79</v>
      </c>
      <c r="AY347" s="211" t="s">
        <v>125</v>
      </c>
    </row>
    <row r="348" spans="1:65" s="15" customFormat="1" ht="11.25">
      <c r="B348" s="236"/>
      <c r="C348" s="237"/>
      <c r="D348" s="202" t="s">
        <v>228</v>
      </c>
      <c r="E348" s="238" t="s">
        <v>32</v>
      </c>
      <c r="F348" s="239" t="s">
        <v>868</v>
      </c>
      <c r="G348" s="237"/>
      <c r="H348" s="238" t="s">
        <v>32</v>
      </c>
      <c r="I348" s="240"/>
      <c r="J348" s="237"/>
      <c r="K348" s="237"/>
      <c r="L348" s="241"/>
      <c r="M348" s="242"/>
      <c r="N348" s="243"/>
      <c r="O348" s="243"/>
      <c r="P348" s="243"/>
      <c r="Q348" s="243"/>
      <c r="R348" s="243"/>
      <c r="S348" s="243"/>
      <c r="T348" s="244"/>
      <c r="AT348" s="245" t="s">
        <v>228</v>
      </c>
      <c r="AU348" s="245" t="s">
        <v>88</v>
      </c>
      <c r="AV348" s="15" t="s">
        <v>21</v>
      </c>
      <c r="AW348" s="15" t="s">
        <v>39</v>
      </c>
      <c r="AX348" s="15" t="s">
        <v>79</v>
      </c>
      <c r="AY348" s="245" t="s">
        <v>125</v>
      </c>
    </row>
    <row r="349" spans="1:65" s="13" customFormat="1" ht="11.25">
      <c r="B349" s="200"/>
      <c r="C349" s="201"/>
      <c r="D349" s="202" t="s">
        <v>228</v>
      </c>
      <c r="E349" s="203" t="s">
        <v>32</v>
      </c>
      <c r="F349" s="204" t="s">
        <v>1197</v>
      </c>
      <c r="G349" s="201"/>
      <c r="H349" s="205">
        <v>71.387</v>
      </c>
      <c r="I349" s="206"/>
      <c r="J349" s="201"/>
      <c r="K349" s="201"/>
      <c r="L349" s="207"/>
      <c r="M349" s="208"/>
      <c r="N349" s="209"/>
      <c r="O349" s="209"/>
      <c r="P349" s="209"/>
      <c r="Q349" s="209"/>
      <c r="R349" s="209"/>
      <c r="S349" s="209"/>
      <c r="T349" s="210"/>
      <c r="AT349" s="211" t="s">
        <v>228</v>
      </c>
      <c r="AU349" s="211" t="s">
        <v>88</v>
      </c>
      <c r="AV349" s="13" t="s">
        <v>88</v>
      </c>
      <c r="AW349" s="13" t="s">
        <v>39</v>
      </c>
      <c r="AX349" s="13" t="s">
        <v>79</v>
      </c>
      <c r="AY349" s="211" t="s">
        <v>125</v>
      </c>
    </row>
    <row r="350" spans="1:65" s="13" customFormat="1" ht="11.25">
      <c r="B350" s="200"/>
      <c r="C350" s="201"/>
      <c r="D350" s="202" t="s">
        <v>228</v>
      </c>
      <c r="E350" s="203" t="s">
        <v>32</v>
      </c>
      <c r="F350" s="204" t="s">
        <v>1198</v>
      </c>
      <c r="G350" s="201"/>
      <c r="H350" s="205">
        <v>47.78</v>
      </c>
      <c r="I350" s="206"/>
      <c r="J350" s="201"/>
      <c r="K350" s="201"/>
      <c r="L350" s="207"/>
      <c r="M350" s="208"/>
      <c r="N350" s="209"/>
      <c r="O350" s="209"/>
      <c r="P350" s="209"/>
      <c r="Q350" s="209"/>
      <c r="R350" s="209"/>
      <c r="S350" s="209"/>
      <c r="T350" s="210"/>
      <c r="AT350" s="211" t="s">
        <v>228</v>
      </c>
      <c r="AU350" s="211" t="s">
        <v>88</v>
      </c>
      <c r="AV350" s="13" t="s">
        <v>88</v>
      </c>
      <c r="AW350" s="13" t="s">
        <v>39</v>
      </c>
      <c r="AX350" s="13" t="s">
        <v>79</v>
      </c>
      <c r="AY350" s="211" t="s">
        <v>125</v>
      </c>
    </row>
    <row r="351" spans="1:65" s="14" customFormat="1" ht="11.25">
      <c r="B351" s="212"/>
      <c r="C351" s="213"/>
      <c r="D351" s="202" t="s">
        <v>228</v>
      </c>
      <c r="E351" s="214" t="s">
        <v>32</v>
      </c>
      <c r="F351" s="215" t="s">
        <v>230</v>
      </c>
      <c r="G351" s="213"/>
      <c r="H351" s="216">
        <v>386.95100000000002</v>
      </c>
      <c r="I351" s="217"/>
      <c r="J351" s="213"/>
      <c r="K351" s="213"/>
      <c r="L351" s="218"/>
      <c r="M351" s="219"/>
      <c r="N351" s="220"/>
      <c r="O351" s="220"/>
      <c r="P351" s="220"/>
      <c r="Q351" s="220"/>
      <c r="R351" s="220"/>
      <c r="S351" s="220"/>
      <c r="T351" s="221"/>
      <c r="AT351" s="222" t="s">
        <v>228</v>
      </c>
      <c r="AU351" s="222" t="s">
        <v>88</v>
      </c>
      <c r="AV351" s="14" t="s">
        <v>150</v>
      </c>
      <c r="AW351" s="14" t="s">
        <v>39</v>
      </c>
      <c r="AX351" s="14" t="s">
        <v>21</v>
      </c>
      <c r="AY351" s="222" t="s">
        <v>125</v>
      </c>
    </row>
    <row r="352" spans="1:65" s="2" customFormat="1" ht="21.75" customHeight="1">
      <c r="A352" s="36"/>
      <c r="B352" s="37"/>
      <c r="C352" s="176" t="s">
        <v>629</v>
      </c>
      <c r="D352" s="176" t="s">
        <v>128</v>
      </c>
      <c r="E352" s="177" t="s">
        <v>1199</v>
      </c>
      <c r="F352" s="178" t="s">
        <v>1200</v>
      </c>
      <c r="G352" s="179" t="s">
        <v>225</v>
      </c>
      <c r="H352" s="180">
        <v>386.95100000000002</v>
      </c>
      <c r="I352" s="181"/>
      <c r="J352" s="182">
        <f>ROUND(I352*H352,2)</f>
        <v>0</v>
      </c>
      <c r="K352" s="178" t="s">
        <v>141</v>
      </c>
      <c r="L352" s="41"/>
      <c r="M352" s="183" t="s">
        <v>32</v>
      </c>
      <c r="N352" s="184" t="s">
        <v>50</v>
      </c>
      <c r="O352" s="66"/>
      <c r="P352" s="185">
        <f>O352*H352</f>
        <v>0</v>
      </c>
      <c r="Q352" s="185">
        <v>4.4999999999999997E-3</v>
      </c>
      <c r="R352" s="185">
        <f>Q352*H352</f>
        <v>1.7412794999999999</v>
      </c>
      <c r="S352" s="185">
        <v>0</v>
      </c>
      <c r="T352" s="186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7" t="s">
        <v>252</v>
      </c>
      <c r="AT352" s="187" t="s">
        <v>128</v>
      </c>
      <c r="AU352" s="187" t="s">
        <v>88</v>
      </c>
      <c r="AY352" s="18" t="s">
        <v>125</v>
      </c>
      <c r="BE352" s="188">
        <f>IF(N352="základní",J352,0)</f>
        <v>0</v>
      </c>
      <c r="BF352" s="188">
        <f>IF(N352="snížená",J352,0)</f>
        <v>0</v>
      </c>
      <c r="BG352" s="188">
        <f>IF(N352="zákl. přenesená",J352,0)</f>
        <v>0</v>
      </c>
      <c r="BH352" s="188">
        <f>IF(N352="sníž. přenesená",J352,0)</f>
        <v>0</v>
      </c>
      <c r="BI352" s="188">
        <f>IF(N352="nulová",J352,0)</f>
        <v>0</v>
      </c>
      <c r="BJ352" s="18" t="s">
        <v>21</v>
      </c>
      <c r="BK352" s="188">
        <f>ROUND(I352*H352,2)</f>
        <v>0</v>
      </c>
      <c r="BL352" s="18" t="s">
        <v>252</v>
      </c>
      <c r="BM352" s="187" t="s">
        <v>1201</v>
      </c>
    </row>
    <row r="353" spans="1:65" s="2" customFormat="1" ht="24.2" customHeight="1">
      <c r="A353" s="36"/>
      <c r="B353" s="37"/>
      <c r="C353" s="176" t="s">
        <v>634</v>
      </c>
      <c r="D353" s="176" t="s">
        <v>128</v>
      </c>
      <c r="E353" s="177" t="s">
        <v>1202</v>
      </c>
      <c r="F353" s="178" t="s">
        <v>1203</v>
      </c>
      <c r="G353" s="179" t="s">
        <v>225</v>
      </c>
      <c r="H353" s="180">
        <v>386.95100000000002</v>
      </c>
      <c r="I353" s="181"/>
      <c r="J353" s="182">
        <f>ROUND(I353*H353,2)</f>
        <v>0</v>
      </c>
      <c r="K353" s="178" t="s">
        <v>141</v>
      </c>
      <c r="L353" s="41"/>
      <c r="M353" s="183" t="s">
        <v>32</v>
      </c>
      <c r="N353" s="184" t="s">
        <v>50</v>
      </c>
      <c r="O353" s="66"/>
      <c r="P353" s="185">
        <f>O353*H353</f>
        <v>0</v>
      </c>
      <c r="Q353" s="185">
        <v>4.7999999999999996E-3</v>
      </c>
      <c r="R353" s="185">
        <f>Q353*H353</f>
        <v>1.8573648</v>
      </c>
      <c r="S353" s="185">
        <v>0</v>
      </c>
      <c r="T353" s="186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87" t="s">
        <v>252</v>
      </c>
      <c r="AT353" s="187" t="s">
        <v>128</v>
      </c>
      <c r="AU353" s="187" t="s">
        <v>88</v>
      </c>
      <c r="AY353" s="18" t="s">
        <v>125</v>
      </c>
      <c r="BE353" s="188">
        <f>IF(N353="základní",J353,0)</f>
        <v>0</v>
      </c>
      <c r="BF353" s="188">
        <f>IF(N353="snížená",J353,0)</f>
        <v>0</v>
      </c>
      <c r="BG353" s="188">
        <f>IF(N353="zákl. přenesená",J353,0)</f>
        <v>0</v>
      </c>
      <c r="BH353" s="188">
        <f>IF(N353="sníž. přenesená",J353,0)</f>
        <v>0</v>
      </c>
      <c r="BI353" s="188">
        <f>IF(N353="nulová",J353,0)</f>
        <v>0</v>
      </c>
      <c r="BJ353" s="18" t="s">
        <v>21</v>
      </c>
      <c r="BK353" s="188">
        <f>ROUND(I353*H353,2)</f>
        <v>0</v>
      </c>
      <c r="BL353" s="18" t="s">
        <v>252</v>
      </c>
      <c r="BM353" s="187" t="s">
        <v>1204</v>
      </c>
    </row>
    <row r="354" spans="1:65" s="13" customFormat="1" ht="11.25">
      <c r="B354" s="200"/>
      <c r="C354" s="201"/>
      <c r="D354" s="202" t="s">
        <v>228</v>
      </c>
      <c r="E354" s="203" t="s">
        <v>32</v>
      </c>
      <c r="F354" s="204" t="s">
        <v>1205</v>
      </c>
      <c r="G354" s="201"/>
      <c r="H354" s="205">
        <v>386.95100000000002</v>
      </c>
      <c r="I354" s="206"/>
      <c r="J354" s="201"/>
      <c r="K354" s="201"/>
      <c r="L354" s="207"/>
      <c r="M354" s="208"/>
      <c r="N354" s="209"/>
      <c r="O354" s="209"/>
      <c r="P354" s="209"/>
      <c r="Q354" s="209"/>
      <c r="R354" s="209"/>
      <c r="S354" s="209"/>
      <c r="T354" s="210"/>
      <c r="AT354" s="211" t="s">
        <v>228</v>
      </c>
      <c r="AU354" s="211" t="s">
        <v>88</v>
      </c>
      <c r="AV354" s="13" t="s">
        <v>88</v>
      </c>
      <c r="AW354" s="13" t="s">
        <v>39</v>
      </c>
      <c r="AX354" s="13" t="s">
        <v>79</v>
      </c>
      <c r="AY354" s="211" t="s">
        <v>125</v>
      </c>
    </row>
    <row r="355" spans="1:65" s="14" customFormat="1" ht="11.25">
      <c r="B355" s="212"/>
      <c r="C355" s="213"/>
      <c r="D355" s="202" t="s">
        <v>228</v>
      </c>
      <c r="E355" s="214" t="s">
        <v>32</v>
      </c>
      <c r="F355" s="215" t="s">
        <v>230</v>
      </c>
      <c r="G355" s="213"/>
      <c r="H355" s="216">
        <v>386.95100000000002</v>
      </c>
      <c r="I355" s="217"/>
      <c r="J355" s="213"/>
      <c r="K355" s="213"/>
      <c r="L355" s="218"/>
      <c r="M355" s="219"/>
      <c r="N355" s="220"/>
      <c r="O355" s="220"/>
      <c r="P355" s="220"/>
      <c r="Q355" s="220"/>
      <c r="R355" s="220"/>
      <c r="S355" s="220"/>
      <c r="T355" s="221"/>
      <c r="AT355" s="222" t="s">
        <v>228</v>
      </c>
      <c r="AU355" s="222" t="s">
        <v>88</v>
      </c>
      <c r="AV355" s="14" t="s">
        <v>150</v>
      </c>
      <c r="AW355" s="14" t="s">
        <v>39</v>
      </c>
      <c r="AX355" s="14" t="s">
        <v>21</v>
      </c>
      <c r="AY355" s="222" t="s">
        <v>125</v>
      </c>
    </row>
    <row r="356" spans="1:65" s="2" customFormat="1" ht="16.5" customHeight="1">
      <c r="A356" s="36"/>
      <c r="B356" s="37"/>
      <c r="C356" s="223" t="s">
        <v>639</v>
      </c>
      <c r="D356" s="223" t="s">
        <v>259</v>
      </c>
      <c r="E356" s="224" t="s">
        <v>1206</v>
      </c>
      <c r="F356" s="225" t="s">
        <v>1207</v>
      </c>
      <c r="G356" s="226" t="s">
        <v>225</v>
      </c>
      <c r="H356" s="227">
        <v>425.64600000000002</v>
      </c>
      <c r="I356" s="228"/>
      <c r="J356" s="229">
        <f>ROUND(I356*H356,2)</f>
        <v>0</v>
      </c>
      <c r="K356" s="225" t="s">
        <v>141</v>
      </c>
      <c r="L356" s="230"/>
      <c r="M356" s="231" t="s">
        <v>32</v>
      </c>
      <c r="N356" s="232" t="s">
        <v>50</v>
      </c>
      <c r="O356" s="66"/>
      <c r="P356" s="185">
        <f>O356*H356</f>
        <v>0</v>
      </c>
      <c r="Q356" s="185">
        <v>1.18E-2</v>
      </c>
      <c r="R356" s="185">
        <f>Q356*H356</f>
        <v>5.0226227999999997</v>
      </c>
      <c r="S356" s="185">
        <v>0</v>
      </c>
      <c r="T356" s="186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7" t="s">
        <v>262</v>
      </c>
      <c r="AT356" s="187" t="s">
        <v>259</v>
      </c>
      <c r="AU356" s="187" t="s">
        <v>88</v>
      </c>
      <c r="AY356" s="18" t="s">
        <v>125</v>
      </c>
      <c r="BE356" s="188">
        <f>IF(N356="základní",J356,0)</f>
        <v>0</v>
      </c>
      <c r="BF356" s="188">
        <f>IF(N356="snížená",J356,0)</f>
        <v>0</v>
      </c>
      <c r="BG356" s="188">
        <f>IF(N356="zákl. přenesená",J356,0)</f>
        <v>0</v>
      </c>
      <c r="BH356" s="188">
        <f>IF(N356="sníž. přenesená",J356,0)</f>
        <v>0</v>
      </c>
      <c r="BI356" s="188">
        <f>IF(N356="nulová",J356,0)</f>
        <v>0</v>
      </c>
      <c r="BJ356" s="18" t="s">
        <v>21</v>
      </c>
      <c r="BK356" s="188">
        <f>ROUND(I356*H356,2)</f>
        <v>0</v>
      </c>
      <c r="BL356" s="18" t="s">
        <v>252</v>
      </c>
      <c r="BM356" s="187" t="s">
        <v>1208</v>
      </c>
    </row>
    <row r="357" spans="1:65" s="13" customFormat="1" ht="11.25">
      <c r="B357" s="200"/>
      <c r="C357" s="201"/>
      <c r="D357" s="202" t="s">
        <v>228</v>
      </c>
      <c r="E357" s="201"/>
      <c r="F357" s="204" t="s">
        <v>1209</v>
      </c>
      <c r="G357" s="201"/>
      <c r="H357" s="205">
        <v>425.64600000000002</v>
      </c>
      <c r="I357" s="206"/>
      <c r="J357" s="201"/>
      <c r="K357" s="201"/>
      <c r="L357" s="207"/>
      <c r="M357" s="208"/>
      <c r="N357" s="209"/>
      <c r="O357" s="209"/>
      <c r="P357" s="209"/>
      <c r="Q357" s="209"/>
      <c r="R357" s="209"/>
      <c r="S357" s="209"/>
      <c r="T357" s="210"/>
      <c r="AT357" s="211" t="s">
        <v>228</v>
      </c>
      <c r="AU357" s="211" t="s">
        <v>88</v>
      </c>
      <c r="AV357" s="13" t="s">
        <v>88</v>
      </c>
      <c r="AW357" s="13" t="s">
        <v>4</v>
      </c>
      <c r="AX357" s="13" t="s">
        <v>21</v>
      </c>
      <c r="AY357" s="211" t="s">
        <v>125</v>
      </c>
    </row>
    <row r="358" spans="1:65" s="2" customFormat="1" ht="21.75" customHeight="1">
      <c r="A358" s="36"/>
      <c r="B358" s="37"/>
      <c r="C358" s="176" t="s">
        <v>644</v>
      </c>
      <c r="D358" s="176" t="s">
        <v>128</v>
      </c>
      <c r="E358" s="177" t="s">
        <v>1210</v>
      </c>
      <c r="F358" s="178" t="s">
        <v>1211</v>
      </c>
      <c r="G358" s="179" t="s">
        <v>225</v>
      </c>
      <c r="H358" s="180">
        <v>386.95100000000002</v>
      </c>
      <c r="I358" s="181"/>
      <c r="J358" s="182">
        <f>ROUND(I358*H358,2)</f>
        <v>0</v>
      </c>
      <c r="K358" s="178" t="s">
        <v>141</v>
      </c>
      <c r="L358" s="41"/>
      <c r="M358" s="183" t="s">
        <v>32</v>
      </c>
      <c r="N358" s="184" t="s">
        <v>50</v>
      </c>
      <c r="O358" s="66"/>
      <c r="P358" s="185">
        <f>O358*H358</f>
        <v>0</v>
      </c>
      <c r="Q358" s="185">
        <v>0</v>
      </c>
      <c r="R358" s="185">
        <f>Q358*H358</f>
        <v>0</v>
      </c>
      <c r="S358" s="185">
        <v>0</v>
      </c>
      <c r="T358" s="186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7" t="s">
        <v>252</v>
      </c>
      <c r="AT358" s="187" t="s">
        <v>128</v>
      </c>
      <c r="AU358" s="187" t="s">
        <v>88</v>
      </c>
      <c r="AY358" s="18" t="s">
        <v>125</v>
      </c>
      <c r="BE358" s="188">
        <f>IF(N358="základní",J358,0)</f>
        <v>0</v>
      </c>
      <c r="BF358" s="188">
        <f>IF(N358="snížená",J358,0)</f>
        <v>0</v>
      </c>
      <c r="BG358" s="188">
        <f>IF(N358="zákl. přenesená",J358,0)</f>
        <v>0</v>
      </c>
      <c r="BH358" s="188">
        <f>IF(N358="sníž. přenesená",J358,0)</f>
        <v>0</v>
      </c>
      <c r="BI358" s="188">
        <f>IF(N358="nulová",J358,0)</f>
        <v>0</v>
      </c>
      <c r="BJ358" s="18" t="s">
        <v>21</v>
      </c>
      <c r="BK358" s="188">
        <f>ROUND(I358*H358,2)</f>
        <v>0</v>
      </c>
      <c r="BL358" s="18" t="s">
        <v>252</v>
      </c>
      <c r="BM358" s="187" t="s">
        <v>1212</v>
      </c>
    </row>
    <row r="359" spans="1:65" s="2" customFormat="1" ht="16.5" customHeight="1">
      <c r="A359" s="36"/>
      <c r="B359" s="37"/>
      <c r="C359" s="176" t="s">
        <v>649</v>
      </c>
      <c r="D359" s="176" t="s">
        <v>128</v>
      </c>
      <c r="E359" s="177" t="s">
        <v>1213</v>
      </c>
      <c r="F359" s="178" t="s">
        <v>1214</v>
      </c>
      <c r="G359" s="179" t="s">
        <v>225</v>
      </c>
      <c r="H359" s="180">
        <v>386.95100000000002</v>
      </c>
      <c r="I359" s="181"/>
      <c r="J359" s="182">
        <f>ROUND(I359*H359,2)</f>
        <v>0</v>
      </c>
      <c r="K359" s="178" t="s">
        <v>141</v>
      </c>
      <c r="L359" s="41"/>
      <c r="M359" s="183" t="s">
        <v>32</v>
      </c>
      <c r="N359" s="184" t="s">
        <v>50</v>
      </c>
      <c r="O359" s="66"/>
      <c r="P359" s="185">
        <f>O359*H359</f>
        <v>0</v>
      </c>
      <c r="Q359" s="185">
        <v>0</v>
      </c>
      <c r="R359" s="185">
        <f>Q359*H359</f>
        <v>0</v>
      </c>
      <c r="S359" s="185">
        <v>0</v>
      </c>
      <c r="T359" s="186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87" t="s">
        <v>252</v>
      </c>
      <c r="AT359" s="187" t="s">
        <v>128</v>
      </c>
      <c r="AU359" s="187" t="s">
        <v>88</v>
      </c>
      <c r="AY359" s="18" t="s">
        <v>125</v>
      </c>
      <c r="BE359" s="188">
        <f>IF(N359="základní",J359,0)</f>
        <v>0</v>
      </c>
      <c r="BF359" s="188">
        <f>IF(N359="snížená",J359,0)</f>
        <v>0</v>
      </c>
      <c r="BG359" s="188">
        <f>IF(N359="zákl. přenesená",J359,0)</f>
        <v>0</v>
      </c>
      <c r="BH359" s="188">
        <f>IF(N359="sníž. přenesená",J359,0)</f>
        <v>0</v>
      </c>
      <c r="BI359" s="188">
        <f>IF(N359="nulová",J359,0)</f>
        <v>0</v>
      </c>
      <c r="BJ359" s="18" t="s">
        <v>21</v>
      </c>
      <c r="BK359" s="188">
        <f>ROUND(I359*H359,2)</f>
        <v>0</v>
      </c>
      <c r="BL359" s="18" t="s">
        <v>252</v>
      </c>
      <c r="BM359" s="187" t="s">
        <v>1215</v>
      </c>
    </row>
    <row r="360" spans="1:65" s="2" customFormat="1" ht="16.5" customHeight="1">
      <c r="A360" s="36"/>
      <c r="B360" s="37"/>
      <c r="C360" s="176" t="s">
        <v>654</v>
      </c>
      <c r="D360" s="176" t="s">
        <v>128</v>
      </c>
      <c r="E360" s="177" t="s">
        <v>1216</v>
      </c>
      <c r="F360" s="178" t="s">
        <v>1217</v>
      </c>
      <c r="G360" s="179" t="s">
        <v>243</v>
      </c>
      <c r="H360" s="180">
        <v>308</v>
      </c>
      <c r="I360" s="181"/>
      <c r="J360" s="182">
        <f>ROUND(I360*H360,2)</f>
        <v>0</v>
      </c>
      <c r="K360" s="178" t="s">
        <v>141</v>
      </c>
      <c r="L360" s="41"/>
      <c r="M360" s="183" t="s">
        <v>32</v>
      </c>
      <c r="N360" s="184" t="s">
        <v>50</v>
      </c>
      <c r="O360" s="66"/>
      <c r="P360" s="185">
        <f>O360*H360</f>
        <v>0</v>
      </c>
      <c r="Q360" s="185">
        <v>5.5000000000000003E-4</v>
      </c>
      <c r="R360" s="185">
        <f>Q360*H360</f>
        <v>0.16940000000000002</v>
      </c>
      <c r="S360" s="185">
        <v>0</v>
      </c>
      <c r="T360" s="186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7" t="s">
        <v>252</v>
      </c>
      <c r="AT360" s="187" t="s">
        <v>128</v>
      </c>
      <c r="AU360" s="187" t="s">
        <v>88</v>
      </c>
      <c r="AY360" s="18" t="s">
        <v>125</v>
      </c>
      <c r="BE360" s="188">
        <f>IF(N360="základní",J360,0)</f>
        <v>0</v>
      </c>
      <c r="BF360" s="188">
        <f>IF(N360="snížená",J360,0)</f>
        <v>0</v>
      </c>
      <c r="BG360" s="188">
        <f>IF(N360="zákl. přenesená",J360,0)</f>
        <v>0</v>
      </c>
      <c r="BH360" s="188">
        <f>IF(N360="sníž. přenesená",J360,0)</f>
        <v>0</v>
      </c>
      <c r="BI360" s="188">
        <f>IF(N360="nulová",J360,0)</f>
        <v>0</v>
      </c>
      <c r="BJ360" s="18" t="s">
        <v>21</v>
      </c>
      <c r="BK360" s="188">
        <f>ROUND(I360*H360,2)</f>
        <v>0</v>
      </c>
      <c r="BL360" s="18" t="s">
        <v>252</v>
      </c>
      <c r="BM360" s="187" t="s">
        <v>1218</v>
      </c>
    </row>
    <row r="361" spans="1:65" s="2" customFormat="1" ht="16.5" customHeight="1">
      <c r="A361" s="36"/>
      <c r="B361" s="37"/>
      <c r="C361" s="176" t="s">
        <v>659</v>
      </c>
      <c r="D361" s="176" t="s">
        <v>128</v>
      </c>
      <c r="E361" s="177" t="s">
        <v>1219</v>
      </c>
      <c r="F361" s="178" t="s">
        <v>1220</v>
      </c>
      <c r="G361" s="179" t="s">
        <v>243</v>
      </c>
      <c r="H361" s="180">
        <v>207.11</v>
      </c>
      <c r="I361" s="181"/>
      <c r="J361" s="182">
        <f>ROUND(I361*H361,2)</f>
        <v>0</v>
      </c>
      <c r="K361" s="178" t="s">
        <v>141</v>
      </c>
      <c r="L361" s="41"/>
      <c r="M361" s="183" t="s">
        <v>32</v>
      </c>
      <c r="N361" s="184" t="s">
        <v>50</v>
      </c>
      <c r="O361" s="66"/>
      <c r="P361" s="185">
        <f>O361*H361</f>
        <v>0</v>
      </c>
      <c r="Q361" s="185">
        <v>5.0000000000000001E-4</v>
      </c>
      <c r="R361" s="185">
        <f>Q361*H361</f>
        <v>0.10355500000000001</v>
      </c>
      <c r="S361" s="185">
        <v>0</v>
      </c>
      <c r="T361" s="186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87" t="s">
        <v>252</v>
      </c>
      <c r="AT361" s="187" t="s">
        <v>128</v>
      </c>
      <c r="AU361" s="187" t="s">
        <v>88</v>
      </c>
      <c r="AY361" s="18" t="s">
        <v>125</v>
      </c>
      <c r="BE361" s="188">
        <f>IF(N361="základní",J361,0)</f>
        <v>0</v>
      </c>
      <c r="BF361" s="188">
        <f>IF(N361="snížená",J361,0)</f>
        <v>0</v>
      </c>
      <c r="BG361" s="188">
        <f>IF(N361="zákl. přenesená",J361,0)</f>
        <v>0</v>
      </c>
      <c r="BH361" s="188">
        <f>IF(N361="sníž. přenesená",J361,0)</f>
        <v>0</v>
      </c>
      <c r="BI361" s="188">
        <f>IF(N361="nulová",J361,0)</f>
        <v>0</v>
      </c>
      <c r="BJ361" s="18" t="s">
        <v>21</v>
      </c>
      <c r="BK361" s="188">
        <f>ROUND(I361*H361,2)</f>
        <v>0</v>
      </c>
      <c r="BL361" s="18" t="s">
        <v>252</v>
      </c>
      <c r="BM361" s="187" t="s">
        <v>1221</v>
      </c>
    </row>
    <row r="362" spans="1:65" s="15" customFormat="1" ht="11.25">
      <c r="B362" s="236"/>
      <c r="C362" s="237"/>
      <c r="D362" s="202" t="s">
        <v>228</v>
      </c>
      <c r="E362" s="238" t="s">
        <v>32</v>
      </c>
      <c r="F362" s="239" t="s">
        <v>863</v>
      </c>
      <c r="G362" s="237"/>
      <c r="H362" s="238" t="s">
        <v>32</v>
      </c>
      <c r="I362" s="240"/>
      <c r="J362" s="237"/>
      <c r="K362" s="237"/>
      <c r="L362" s="241"/>
      <c r="M362" s="242"/>
      <c r="N362" s="243"/>
      <c r="O362" s="243"/>
      <c r="P362" s="243"/>
      <c r="Q362" s="243"/>
      <c r="R362" s="243"/>
      <c r="S362" s="243"/>
      <c r="T362" s="244"/>
      <c r="AT362" s="245" t="s">
        <v>228</v>
      </c>
      <c r="AU362" s="245" t="s">
        <v>88</v>
      </c>
      <c r="AV362" s="15" t="s">
        <v>21</v>
      </c>
      <c r="AW362" s="15" t="s">
        <v>39</v>
      </c>
      <c r="AX362" s="15" t="s">
        <v>79</v>
      </c>
      <c r="AY362" s="245" t="s">
        <v>125</v>
      </c>
    </row>
    <row r="363" spans="1:65" s="13" customFormat="1" ht="11.25">
      <c r="B363" s="200"/>
      <c r="C363" s="201"/>
      <c r="D363" s="202" t="s">
        <v>228</v>
      </c>
      <c r="E363" s="203" t="s">
        <v>32</v>
      </c>
      <c r="F363" s="204" t="s">
        <v>1222</v>
      </c>
      <c r="G363" s="201"/>
      <c r="H363" s="205">
        <v>18.22</v>
      </c>
      <c r="I363" s="206"/>
      <c r="J363" s="201"/>
      <c r="K363" s="201"/>
      <c r="L363" s="207"/>
      <c r="M363" s="208"/>
      <c r="N363" s="209"/>
      <c r="O363" s="209"/>
      <c r="P363" s="209"/>
      <c r="Q363" s="209"/>
      <c r="R363" s="209"/>
      <c r="S363" s="209"/>
      <c r="T363" s="210"/>
      <c r="AT363" s="211" t="s">
        <v>228</v>
      </c>
      <c r="AU363" s="211" t="s">
        <v>88</v>
      </c>
      <c r="AV363" s="13" t="s">
        <v>88</v>
      </c>
      <c r="AW363" s="13" t="s">
        <v>39</v>
      </c>
      <c r="AX363" s="13" t="s">
        <v>79</v>
      </c>
      <c r="AY363" s="211" t="s">
        <v>125</v>
      </c>
    </row>
    <row r="364" spans="1:65" s="15" customFormat="1" ht="11.25">
      <c r="B364" s="236"/>
      <c r="C364" s="237"/>
      <c r="D364" s="202" t="s">
        <v>228</v>
      </c>
      <c r="E364" s="238" t="s">
        <v>32</v>
      </c>
      <c r="F364" s="239" t="s">
        <v>865</v>
      </c>
      <c r="G364" s="237"/>
      <c r="H364" s="238" t="s">
        <v>32</v>
      </c>
      <c r="I364" s="240"/>
      <c r="J364" s="237"/>
      <c r="K364" s="237"/>
      <c r="L364" s="241"/>
      <c r="M364" s="242"/>
      <c r="N364" s="243"/>
      <c r="O364" s="243"/>
      <c r="P364" s="243"/>
      <c r="Q364" s="243"/>
      <c r="R364" s="243"/>
      <c r="S364" s="243"/>
      <c r="T364" s="244"/>
      <c r="AT364" s="245" t="s">
        <v>228</v>
      </c>
      <c r="AU364" s="245" t="s">
        <v>88</v>
      </c>
      <c r="AV364" s="15" t="s">
        <v>21</v>
      </c>
      <c r="AW364" s="15" t="s">
        <v>39</v>
      </c>
      <c r="AX364" s="15" t="s">
        <v>79</v>
      </c>
      <c r="AY364" s="245" t="s">
        <v>125</v>
      </c>
    </row>
    <row r="365" spans="1:65" s="13" customFormat="1" ht="11.25">
      <c r="B365" s="200"/>
      <c r="C365" s="201"/>
      <c r="D365" s="202" t="s">
        <v>228</v>
      </c>
      <c r="E365" s="203" t="s">
        <v>32</v>
      </c>
      <c r="F365" s="204" t="s">
        <v>1223</v>
      </c>
      <c r="G365" s="201"/>
      <c r="H365" s="205">
        <v>43.73</v>
      </c>
      <c r="I365" s="206"/>
      <c r="J365" s="201"/>
      <c r="K365" s="201"/>
      <c r="L365" s="207"/>
      <c r="M365" s="208"/>
      <c r="N365" s="209"/>
      <c r="O365" s="209"/>
      <c r="P365" s="209"/>
      <c r="Q365" s="209"/>
      <c r="R365" s="209"/>
      <c r="S365" s="209"/>
      <c r="T365" s="210"/>
      <c r="AT365" s="211" t="s">
        <v>228</v>
      </c>
      <c r="AU365" s="211" t="s">
        <v>88</v>
      </c>
      <c r="AV365" s="13" t="s">
        <v>88</v>
      </c>
      <c r="AW365" s="13" t="s">
        <v>39</v>
      </c>
      <c r="AX365" s="13" t="s">
        <v>79</v>
      </c>
      <c r="AY365" s="211" t="s">
        <v>125</v>
      </c>
    </row>
    <row r="366" spans="1:65" s="13" customFormat="1" ht="11.25">
      <c r="B366" s="200"/>
      <c r="C366" s="201"/>
      <c r="D366" s="202" t="s">
        <v>228</v>
      </c>
      <c r="E366" s="203" t="s">
        <v>32</v>
      </c>
      <c r="F366" s="204" t="s">
        <v>1224</v>
      </c>
      <c r="G366" s="201"/>
      <c r="H366" s="205">
        <v>16.11</v>
      </c>
      <c r="I366" s="206"/>
      <c r="J366" s="201"/>
      <c r="K366" s="201"/>
      <c r="L366" s="207"/>
      <c r="M366" s="208"/>
      <c r="N366" s="209"/>
      <c r="O366" s="209"/>
      <c r="P366" s="209"/>
      <c r="Q366" s="209"/>
      <c r="R366" s="209"/>
      <c r="S366" s="209"/>
      <c r="T366" s="210"/>
      <c r="AT366" s="211" t="s">
        <v>228</v>
      </c>
      <c r="AU366" s="211" t="s">
        <v>88</v>
      </c>
      <c r="AV366" s="13" t="s">
        <v>88</v>
      </c>
      <c r="AW366" s="13" t="s">
        <v>39</v>
      </c>
      <c r="AX366" s="13" t="s">
        <v>79</v>
      </c>
      <c r="AY366" s="211" t="s">
        <v>125</v>
      </c>
    </row>
    <row r="367" spans="1:65" s="15" customFormat="1" ht="11.25">
      <c r="B367" s="236"/>
      <c r="C367" s="237"/>
      <c r="D367" s="202" t="s">
        <v>228</v>
      </c>
      <c r="E367" s="238" t="s">
        <v>32</v>
      </c>
      <c r="F367" s="239" t="s">
        <v>867</v>
      </c>
      <c r="G367" s="237"/>
      <c r="H367" s="238" t="s">
        <v>32</v>
      </c>
      <c r="I367" s="240"/>
      <c r="J367" s="237"/>
      <c r="K367" s="237"/>
      <c r="L367" s="241"/>
      <c r="M367" s="242"/>
      <c r="N367" s="243"/>
      <c r="O367" s="243"/>
      <c r="P367" s="243"/>
      <c r="Q367" s="243"/>
      <c r="R367" s="243"/>
      <c r="S367" s="243"/>
      <c r="T367" s="244"/>
      <c r="AT367" s="245" t="s">
        <v>228</v>
      </c>
      <c r="AU367" s="245" t="s">
        <v>88</v>
      </c>
      <c r="AV367" s="15" t="s">
        <v>21</v>
      </c>
      <c r="AW367" s="15" t="s">
        <v>39</v>
      </c>
      <c r="AX367" s="15" t="s">
        <v>79</v>
      </c>
      <c r="AY367" s="245" t="s">
        <v>125</v>
      </c>
    </row>
    <row r="368" spans="1:65" s="13" customFormat="1" ht="11.25">
      <c r="B368" s="200"/>
      <c r="C368" s="201"/>
      <c r="D368" s="202" t="s">
        <v>228</v>
      </c>
      <c r="E368" s="203" t="s">
        <v>32</v>
      </c>
      <c r="F368" s="204" t="s">
        <v>1225</v>
      </c>
      <c r="G368" s="201"/>
      <c r="H368" s="205">
        <v>51.395000000000003</v>
      </c>
      <c r="I368" s="206"/>
      <c r="J368" s="201"/>
      <c r="K368" s="201"/>
      <c r="L368" s="207"/>
      <c r="M368" s="208"/>
      <c r="N368" s="209"/>
      <c r="O368" s="209"/>
      <c r="P368" s="209"/>
      <c r="Q368" s="209"/>
      <c r="R368" s="209"/>
      <c r="S368" s="209"/>
      <c r="T368" s="210"/>
      <c r="AT368" s="211" t="s">
        <v>228</v>
      </c>
      <c r="AU368" s="211" t="s">
        <v>88</v>
      </c>
      <c r="AV368" s="13" t="s">
        <v>88</v>
      </c>
      <c r="AW368" s="13" t="s">
        <v>39</v>
      </c>
      <c r="AX368" s="13" t="s">
        <v>79</v>
      </c>
      <c r="AY368" s="211" t="s">
        <v>125</v>
      </c>
    </row>
    <row r="369" spans="1:65" s="13" customFormat="1" ht="11.25">
      <c r="B369" s="200"/>
      <c r="C369" s="201"/>
      <c r="D369" s="202" t="s">
        <v>228</v>
      </c>
      <c r="E369" s="203" t="s">
        <v>32</v>
      </c>
      <c r="F369" s="204" t="s">
        <v>1226</v>
      </c>
      <c r="G369" s="201"/>
      <c r="H369" s="205">
        <v>13.13</v>
      </c>
      <c r="I369" s="206"/>
      <c r="J369" s="201"/>
      <c r="K369" s="201"/>
      <c r="L369" s="207"/>
      <c r="M369" s="208"/>
      <c r="N369" s="209"/>
      <c r="O369" s="209"/>
      <c r="P369" s="209"/>
      <c r="Q369" s="209"/>
      <c r="R369" s="209"/>
      <c r="S369" s="209"/>
      <c r="T369" s="210"/>
      <c r="AT369" s="211" t="s">
        <v>228</v>
      </c>
      <c r="AU369" s="211" t="s">
        <v>88</v>
      </c>
      <c r="AV369" s="13" t="s">
        <v>88</v>
      </c>
      <c r="AW369" s="13" t="s">
        <v>39</v>
      </c>
      <c r="AX369" s="13" t="s">
        <v>79</v>
      </c>
      <c r="AY369" s="211" t="s">
        <v>125</v>
      </c>
    </row>
    <row r="370" spans="1:65" s="15" customFormat="1" ht="11.25">
      <c r="B370" s="236"/>
      <c r="C370" s="237"/>
      <c r="D370" s="202" t="s">
        <v>228</v>
      </c>
      <c r="E370" s="238" t="s">
        <v>32</v>
      </c>
      <c r="F370" s="239" t="s">
        <v>868</v>
      </c>
      <c r="G370" s="237"/>
      <c r="H370" s="238" t="s">
        <v>32</v>
      </c>
      <c r="I370" s="240"/>
      <c r="J370" s="237"/>
      <c r="K370" s="237"/>
      <c r="L370" s="241"/>
      <c r="M370" s="242"/>
      <c r="N370" s="243"/>
      <c r="O370" s="243"/>
      <c r="P370" s="243"/>
      <c r="Q370" s="243"/>
      <c r="R370" s="243"/>
      <c r="S370" s="243"/>
      <c r="T370" s="244"/>
      <c r="AT370" s="245" t="s">
        <v>228</v>
      </c>
      <c r="AU370" s="245" t="s">
        <v>88</v>
      </c>
      <c r="AV370" s="15" t="s">
        <v>21</v>
      </c>
      <c r="AW370" s="15" t="s">
        <v>39</v>
      </c>
      <c r="AX370" s="15" t="s">
        <v>79</v>
      </c>
      <c r="AY370" s="245" t="s">
        <v>125</v>
      </c>
    </row>
    <row r="371" spans="1:65" s="13" customFormat="1" ht="11.25">
      <c r="B371" s="200"/>
      <c r="C371" s="201"/>
      <c r="D371" s="202" t="s">
        <v>228</v>
      </c>
      <c r="E371" s="203" t="s">
        <v>32</v>
      </c>
      <c r="F371" s="204" t="s">
        <v>1227</v>
      </c>
      <c r="G371" s="201"/>
      <c r="H371" s="205">
        <v>64.525000000000006</v>
      </c>
      <c r="I371" s="206"/>
      <c r="J371" s="201"/>
      <c r="K371" s="201"/>
      <c r="L371" s="207"/>
      <c r="M371" s="208"/>
      <c r="N371" s="209"/>
      <c r="O371" s="209"/>
      <c r="P371" s="209"/>
      <c r="Q371" s="209"/>
      <c r="R371" s="209"/>
      <c r="S371" s="209"/>
      <c r="T371" s="210"/>
      <c r="AT371" s="211" t="s">
        <v>228</v>
      </c>
      <c r="AU371" s="211" t="s">
        <v>88</v>
      </c>
      <c r="AV371" s="13" t="s">
        <v>88</v>
      </c>
      <c r="AW371" s="13" t="s">
        <v>39</v>
      </c>
      <c r="AX371" s="13" t="s">
        <v>79</v>
      </c>
      <c r="AY371" s="211" t="s">
        <v>125</v>
      </c>
    </row>
    <row r="372" spans="1:65" s="14" customFormat="1" ht="11.25">
      <c r="B372" s="212"/>
      <c r="C372" s="213"/>
      <c r="D372" s="202" t="s">
        <v>228</v>
      </c>
      <c r="E372" s="214" t="s">
        <v>32</v>
      </c>
      <c r="F372" s="215" t="s">
        <v>230</v>
      </c>
      <c r="G372" s="213"/>
      <c r="H372" s="216">
        <v>207.11</v>
      </c>
      <c r="I372" s="217"/>
      <c r="J372" s="213"/>
      <c r="K372" s="213"/>
      <c r="L372" s="218"/>
      <c r="M372" s="219"/>
      <c r="N372" s="220"/>
      <c r="O372" s="220"/>
      <c r="P372" s="220"/>
      <c r="Q372" s="220"/>
      <c r="R372" s="220"/>
      <c r="S372" s="220"/>
      <c r="T372" s="221"/>
      <c r="AT372" s="222" t="s">
        <v>228</v>
      </c>
      <c r="AU372" s="222" t="s">
        <v>88</v>
      </c>
      <c r="AV372" s="14" t="s">
        <v>150</v>
      </c>
      <c r="AW372" s="14" t="s">
        <v>39</v>
      </c>
      <c r="AX372" s="14" t="s">
        <v>21</v>
      </c>
      <c r="AY372" s="222" t="s">
        <v>125</v>
      </c>
    </row>
    <row r="373" spans="1:65" s="2" customFormat="1" ht="24.2" customHeight="1">
      <c r="A373" s="36"/>
      <c r="B373" s="37"/>
      <c r="C373" s="176" t="s">
        <v>664</v>
      </c>
      <c r="D373" s="176" t="s">
        <v>128</v>
      </c>
      <c r="E373" s="177" t="s">
        <v>1228</v>
      </c>
      <c r="F373" s="178" t="s">
        <v>1229</v>
      </c>
      <c r="G373" s="179" t="s">
        <v>278</v>
      </c>
      <c r="H373" s="180">
        <v>9.01</v>
      </c>
      <c r="I373" s="181"/>
      <c r="J373" s="182">
        <f>ROUND(I373*H373,2)</f>
        <v>0</v>
      </c>
      <c r="K373" s="178" t="s">
        <v>141</v>
      </c>
      <c r="L373" s="41"/>
      <c r="M373" s="183" t="s">
        <v>32</v>
      </c>
      <c r="N373" s="184" t="s">
        <v>50</v>
      </c>
      <c r="O373" s="66"/>
      <c r="P373" s="185">
        <f>O373*H373</f>
        <v>0</v>
      </c>
      <c r="Q373" s="185">
        <v>0</v>
      </c>
      <c r="R373" s="185">
        <f>Q373*H373</f>
        <v>0</v>
      </c>
      <c r="S373" s="185">
        <v>0</v>
      </c>
      <c r="T373" s="186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7" t="s">
        <v>252</v>
      </c>
      <c r="AT373" s="187" t="s">
        <v>128</v>
      </c>
      <c r="AU373" s="187" t="s">
        <v>88</v>
      </c>
      <c r="AY373" s="18" t="s">
        <v>125</v>
      </c>
      <c r="BE373" s="188">
        <f>IF(N373="základní",J373,0)</f>
        <v>0</v>
      </c>
      <c r="BF373" s="188">
        <f>IF(N373="snížená",J373,0)</f>
        <v>0</v>
      </c>
      <c r="BG373" s="188">
        <f>IF(N373="zákl. přenesená",J373,0)</f>
        <v>0</v>
      </c>
      <c r="BH373" s="188">
        <f>IF(N373="sníž. přenesená",J373,0)</f>
        <v>0</v>
      </c>
      <c r="BI373" s="188">
        <f>IF(N373="nulová",J373,0)</f>
        <v>0</v>
      </c>
      <c r="BJ373" s="18" t="s">
        <v>21</v>
      </c>
      <c r="BK373" s="188">
        <f>ROUND(I373*H373,2)</f>
        <v>0</v>
      </c>
      <c r="BL373" s="18" t="s">
        <v>252</v>
      </c>
      <c r="BM373" s="187" t="s">
        <v>1230</v>
      </c>
    </row>
    <row r="374" spans="1:65" s="12" customFormat="1" ht="22.9" customHeight="1">
      <c r="B374" s="160"/>
      <c r="C374" s="161"/>
      <c r="D374" s="162" t="s">
        <v>78</v>
      </c>
      <c r="E374" s="174" t="s">
        <v>1231</v>
      </c>
      <c r="F374" s="174" t="s">
        <v>1232</v>
      </c>
      <c r="G374" s="161"/>
      <c r="H374" s="161"/>
      <c r="I374" s="164"/>
      <c r="J374" s="175">
        <f>BK374</f>
        <v>0</v>
      </c>
      <c r="K374" s="161"/>
      <c r="L374" s="166"/>
      <c r="M374" s="167"/>
      <c r="N374" s="168"/>
      <c r="O374" s="168"/>
      <c r="P374" s="169">
        <f>SUM(P375:P380)</f>
        <v>0</v>
      </c>
      <c r="Q374" s="168"/>
      <c r="R374" s="169">
        <f>SUM(R375:R380)</f>
        <v>1.2751749999999999</v>
      </c>
      <c r="S374" s="168"/>
      <c r="T374" s="170">
        <f>SUM(T375:T380)</f>
        <v>0.25008785</v>
      </c>
      <c r="AR374" s="171" t="s">
        <v>88</v>
      </c>
      <c r="AT374" s="172" t="s">
        <v>78</v>
      </c>
      <c r="AU374" s="172" t="s">
        <v>21</v>
      </c>
      <c r="AY374" s="171" t="s">
        <v>125</v>
      </c>
      <c r="BK374" s="173">
        <f>SUM(BK375:BK380)</f>
        <v>0</v>
      </c>
    </row>
    <row r="375" spans="1:65" s="2" customFormat="1" ht="16.5" customHeight="1">
      <c r="A375" s="36"/>
      <c r="B375" s="37"/>
      <c r="C375" s="176" t="s">
        <v>669</v>
      </c>
      <c r="D375" s="176" t="s">
        <v>128</v>
      </c>
      <c r="E375" s="177" t="s">
        <v>1233</v>
      </c>
      <c r="F375" s="178" t="s">
        <v>1234</v>
      </c>
      <c r="G375" s="179" t="s">
        <v>225</v>
      </c>
      <c r="H375" s="180">
        <v>806.73500000000001</v>
      </c>
      <c r="I375" s="181"/>
      <c r="J375" s="182">
        <f>ROUND(I375*H375,2)</f>
        <v>0</v>
      </c>
      <c r="K375" s="178" t="s">
        <v>141</v>
      </c>
      <c r="L375" s="41"/>
      <c r="M375" s="183" t="s">
        <v>32</v>
      </c>
      <c r="N375" s="184" t="s">
        <v>50</v>
      </c>
      <c r="O375" s="66"/>
      <c r="P375" s="185">
        <f>O375*H375</f>
        <v>0</v>
      </c>
      <c r="Q375" s="185">
        <v>1E-3</v>
      </c>
      <c r="R375" s="185">
        <f>Q375*H375</f>
        <v>0.80673499999999998</v>
      </c>
      <c r="S375" s="185">
        <v>3.1E-4</v>
      </c>
      <c r="T375" s="186">
        <f>S375*H375</f>
        <v>0.25008785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7" t="s">
        <v>252</v>
      </c>
      <c r="AT375" s="187" t="s">
        <v>128</v>
      </c>
      <c r="AU375" s="187" t="s">
        <v>88</v>
      </c>
      <c r="AY375" s="18" t="s">
        <v>125</v>
      </c>
      <c r="BE375" s="188">
        <f>IF(N375="základní",J375,0)</f>
        <v>0</v>
      </c>
      <c r="BF375" s="188">
        <f>IF(N375="snížená",J375,0)</f>
        <v>0</v>
      </c>
      <c r="BG375" s="188">
        <f>IF(N375="zákl. přenesená",J375,0)</f>
        <v>0</v>
      </c>
      <c r="BH375" s="188">
        <f>IF(N375="sníž. přenesená",J375,0)</f>
        <v>0</v>
      </c>
      <c r="BI375" s="188">
        <f>IF(N375="nulová",J375,0)</f>
        <v>0</v>
      </c>
      <c r="BJ375" s="18" t="s">
        <v>21</v>
      </c>
      <c r="BK375" s="188">
        <f>ROUND(I375*H375,2)</f>
        <v>0</v>
      </c>
      <c r="BL375" s="18" t="s">
        <v>252</v>
      </c>
      <c r="BM375" s="187" t="s">
        <v>1235</v>
      </c>
    </row>
    <row r="376" spans="1:65" s="13" customFormat="1" ht="11.25">
      <c r="B376" s="200"/>
      <c r="C376" s="201"/>
      <c r="D376" s="202" t="s">
        <v>228</v>
      </c>
      <c r="E376" s="203" t="s">
        <v>32</v>
      </c>
      <c r="F376" s="204" t="s">
        <v>1236</v>
      </c>
      <c r="G376" s="201"/>
      <c r="H376" s="205">
        <v>806.73500000000001</v>
      </c>
      <c r="I376" s="206"/>
      <c r="J376" s="201"/>
      <c r="K376" s="201"/>
      <c r="L376" s="207"/>
      <c r="M376" s="208"/>
      <c r="N376" s="209"/>
      <c r="O376" s="209"/>
      <c r="P376" s="209"/>
      <c r="Q376" s="209"/>
      <c r="R376" s="209"/>
      <c r="S376" s="209"/>
      <c r="T376" s="210"/>
      <c r="AT376" s="211" t="s">
        <v>228</v>
      </c>
      <c r="AU376" s="211" t="s">
        <v>88</v>
      </c>
      <c r="AV376" s="13" t="s">
        <v>88</v>
      </c>
      <c r="AW376" s="13" t="s">
        <v>39</v>
      </c>
      <c r="AX376" s="13" t="s">
        <v>79</v>
      </c>
      <c r="AY376" s="211" t="s">
        <v>125</v>
      </c>
    </row>
    <row r="377" spans="1:65" s="14" customFormat="1" ht="11.25">
      <c r="B377" s="212"/>
      <c r="C377" s="213"/>
      <c r="D377" s="202" t="s">
        <v>228</v>
      </c>
      <c r="E377" s="214" t="s">
        <v>32</v>
      </c>
      <c r="F377" s="215" t="s">
        <v>230</v>
      </c>
      <c r="G377" s="213"/>
      <c r="H377" s="216">
        <v>806.73500000000001</v>
      </c>
      <c r="I377" s="217"/>
      <c r="J377" s="213"/>
      <c r="K377" s="213"/>
      <c r="L377" s="218"/>
      <c r="M377" s="219"/>
      <c r="N377" s="220"/>
      <c r="O377" s="220"/>
      <c r="P377" s="220"/>
      <c r="Q377" s="220"/>
      <c r="R377" s="220"/>
      <c r="S377" s="220"/>
      <c r="T377" s="221"/>
      <c r="AT377" s="222" t="s">
        <v>228</v>
      </c>
      <c r="AU377" s="222" t="s">
        <v>88</v>
      </c>
      <c r="AV377" s="14" t="s">
        <v>150</v>
      </c>
      <c r="AW377" s="14" t="s">
        <v>39</v>
      </c>
      <c r="AX377" s="14" t="s">
        <v>21</v>
      </c>
      <c r="AY377" s="222" t="s">
        <v>125</v>
      </c>
    </row>
    <row r="378" spans="1:65" s="2" customFormat="1" ht="16.5" customHeight="1">
      <c r="A378" s="36"/>
      <c r="B378" s="37"/>
      <c r="C378" s="176" t="s">
        <v>674</v>
      </c>
      <c r="D378" s="176" t="s">
        <v>128</v>
      </c>
      <c r="E378" s="177" t="s">
        <v>1237</v>
      </c>
      <c r="F378" s="178" t="s">
        <v>1238</v>
      </c>
      <c r="G378" s="179" t="s">
        <v>225</v>
      </c>
      <c r="H378" s="180">
        <v>956</v>
      </c>
      <c r="I378" s="181"/>
      <c r="J378" s="182">
        <f>ROUND(I378*H378,2)</f>
        <v>0</v>
      </c>
      <c r="K378" s="178" t="s">
        <v>141</v>
      </c>
      <c r="L378" s="41"/>
      <c r="M378" s="183" t="s">
        <v>32</v>
      </c>
      <c r="N378" s="184" t="s">
        <v>50</v>
      </c>
      <c r="O378" s="66"/>
      <c r="P378" s="185">
        <f>O378*H378</f>
        <v>0</v>
      </c>
      <c r="Q378" s="185">
        <v>2.0000000000000001E-4</v>
      </c>
      <c r="R378" s="185">
        <f>Q378*H378</f>
        <v>0.19120000000000001</v>
      </c>
      <c r="S378" s="185">
        <v>0</v>
      </c>
      <c r="T378" s="186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7" t="s">
        <v>252</v>
      </c>
      <c r="AT378" s="187" t="s">
        <v>128</v>
      </c>
      <c r="AU378" s="187" t="s">
        <v>88</v>
      </c>
      <c r="AY378" s="18" t="s">
        <v>125</v>
      </c>
      <c r="BE378" s="188">
        <f>IF(N378="základní",J378,0)</f>
        <v>0</v>
      </c>
      <c r="BF378" s="188">
        <f>IF(N378="snížená",J378,0)</f>
        <v>0</v>
      </c>
      <c r="BG378" s="188">
        <f>IF(N378="zákl. přenesená",J378,0)</f>
        <v>0</v>
      </c>
      <c r="BH378" s="188">
        <f>IF(N378="sníž. přenesená",J378,0)</f>
        <v>0</v>
      </c>
      <c r="BI378" s="188">
        <f>IF(N378="nulová",J378,0)</f>
        <v>0</v>
      </c>
      <c r="BJ378" s="18" t="s">
        <v>21</v>
      </c>
      <c r="BK378" s="188">
        <f>ROUND(I378*H378,2)</f>
        <v>0</v>
      </c>
      <c r="BL378" s="18" t="s">
        <v>252</v>
      </c>
      <c r="BM378" s="187" t="s">
        <v>1239</v>
      </c>
    </row>
    <row r="379" spans="1:65" s="13" customFormat="1" ht="11.25">
      <c r="B379" s="200"/>
      <c r="C379" s="201"/>
      <c r="D379" s="202" t="s">
        <v>228</v>
      </c>
      <c r="E379" s="203" t="s">
        <v>32</v>
      </c>
      <c r="F379" s="204" t="s">
        <v>1240</v>
      </c>
      <c r="G379" s="201"/>
      <c r="H379" s="205">
        <v>956</v>
      </c>
      <c r="I379" s="206"/>
      <c r="J379" s="201"/>
      <c r="K379" s="201"/>
      <c r="L379" s="207"/>
      <c r="M379" s="208"/>
      <c r="N379" s="209"/>
      <c r="O379" s="209"/>
      <c r="P379" s="209"/>
      <c r="Q379" s="209"/>
      <c r="R379" s="209"/>
      <c r="S379" s="209"/>
      <c r="T379" s="210"/>
      <c r="AT379" s="211" t="s">
        <v>228</v>
      </c>
      <c r="AU379" s="211" t="s">
        <v>88</v>
      </c>
      <c r="AV379" s="13" t="s">
        <v>88</v>
      </c>
      <c r="AW379" s="13" t="s">
        <v>39</v>
      </c>
      <c r="AX379" s="13" t="s">
        <v>21</v>
      </c>
      <c r="AY379" s="211" t="s">
        <v>125</v>
      </c>
    </row>
    <row r="380" spans="1:65" s="2" customFormat="1" ht="24.2" customHeight="1">
      <c r="A380" s="36"/>
      <c r="B380" s="37"/>
      <c r="C380" s="176" t="s">
        <v>679</v>
      </c>
      <c r="D380" s="176" t="s">
        <v>128</v>
      </c>
      <c r="E380" s="177" t="s">
        <v>1241</v>
      </c>
      <c r="F380" s="178" t="s">
        <v>1242</v>
      </c>
      <c r="G380" s="179" t="s">
        <v>225</v>
      </c>
      <c r="H380" s="180">
        <v>956</v>
      </c>
      <c r="I380" s="181"/>
      <c r="J380" s="182">
        <f>ROUND(I380*H380,2)</f>
        <v>0</v>
      </c>
      <c r="K380" s="178" t="s">
        <v>141</v>
      </c>
      <c r="L380" s="41"/>
      <c r="M380" s="183" t="s">
        <v>32</v>
      </c>
      <c r="N380" s="184" t="s">
        <v>50</v>
      </c>
      <c r="O380" s="66"/>
      <c r="P380" s="185">
        <f>O380*H380</f>
        <v>0</v>
      </c>
      <c r="Q380" s="185">
        <v>2.9E-4</v>
      </c>
      <c r="R380" s="185">
        <f>Q380*H380</f>
        <v>0.27723999999999999</v>
      </c>
      <c r="S380" s="185">
        <v>0</v>
      </c>
      <c r="T380" s="186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7" t="s">
        <v>252</v>
      </c>
      <c r="AT380" s="187" t="s">
        <v>128</v>
      </c>
      <c r="AU380" s="187" t="s">
        <v>88</v>
      </c>
      <c r="AY380" s="18" t="s">
        <v>125</v>
      </c>
      <c r="BE380" s="188">
        <f>IF(N380="základní",J380,0)</f>
        <v>0</v>
      </c>
      <c r="BF380" s="188">
        <f>IF(N380="snížená",J380,0)</f>
        <v>0</v>
      </c>
      <c r="BG380" s="188">
        <f>IF(N380="zákl. přenesená",J380,0)</f>
        <v>0</v>
      </c>
      <c r="BH380" s="188">
        <f>IF(N380="sníž. přenesená",J380,0)</f>
        <v>0</v>
      </c>
      <c r="BI380" s="188">
        <f>IF(N380="nulová",J380,0)</f>
        <v>0</v>
      </c>
      <c r="BJ380" s="18" t="s">
        <v>21</v>
      </c>
      <c r="BK380" s="188">
        <f>ROUND(I380*H380,2)</f>
        <v>0</v>
      </c>
      <c r="BL380" s="18" t="s">
        <v>252</v>
      </c>
      <c r="BM380" s="187" t="s">
        <v>1243</v>
      </c>
    </row>
    <row r="381" spans="1:65" s="12" customFormat="1" ht="25.9" customHeight="1">
      <c r="B381" s="160"/>
      <c r="C381" s="161"/>
      <c r="D381" s="162" t="s">
        <v>78</v>
      </c>
      <c r="E381" s="163" t="s">
        <v>817</v>
      </c>
      <c r="F381" s="163" t="s">
        <v>818</v>
      </c>
      <c r="G381" s="161"/>
      <c r="H381" s="161"/>
      <c r="I381" s="164"/>
      <c r="J381" s="165">
        <f>BK381</f>
        <v>0</v>
      </c>
      <c r="K381" s="161"/>
      <c r="L381" s="166"/>
      <c r="M381" s="167"/>
      <c r="N381" s="168"/>
      <c r="O381" s="168"/>
      <c r="P381" s="169">
        <f>SUM(P382:P384)</f>
        <v>0</v>
      </c>
      <c r="Q381" s="168"/>
      <c r="R381" s="169">
        <f>SUM(R382:R384)</f>
        <v>0</v>
      </c>
      <c r="S381" s="168"/>
      <c r="T381" s="170">
        <f>SUM(T382:T384)</f>
        <v>0</v>
      </c>
      <c r="AR381" s="171" t="s">
        <v>150</v>
      </c>
      <c r="AT381" s="172" t="s">
        <v>78</v>
      </c>
      <c r="AU381" s="172" t="s">
        <v>79</v>
      </c>
      <c r="AY381" s="171" t="s">
        <v>125</v>
      </c>
      <c r="BK381" s="173">
        <f>SUM(BK382:BK384)</f>
        <v>0</v>
      </c>
    </row>
    <row r="382" spans="1:65" s="2" customFormat="1" ht="16.5" customHeight="1">
      <c r="A382" s="36"/>
      <c r="B382" s="37"/>
      <c r="C382" s="176" t="s">
        <v>684</v>
      </c>
      <c r="D382" s="176" t="s">
        <v>128</v>
      </c>
      <c r="E382" s="177" t="s">
        <v>1244</v>
      </c>
      <c r="F382" s="178" t="s">
        <v>1245</v>
      </c>
      <c r="G382" s="179" t="s">
        <v>822</v>
      </c>
      <c r="H382" s="180">
        <v>50</v>
      </c>
      <c r="I382" s="181"/>
      <c r="J382" s="182">
        <f>ROUND(I382*H382,2)</f>
        <v>0</v>
      </c>
      <c r="K382" s="178" t="s">
        <v>141</v>
      </c>
      <c r="L382" s="41"/>
      <c r="M382" s="183" t="s">
        <v>32</v>
      </c>
      <c r="N382" s="184" t="s">
        <v>50</v>
      </c>
      <c r="O382" s="66"/>
      <c r="P382" s="185">
        <f>O382*H382</f>
        <v>0</v>
      </c>
      <c r="Q382" s="185">
        <v>0</v>
      </c>
      <c r="R382" s="185">
        <f>Q382*H382</f>
        <v>0</v>
      </c>
      <c r="S382" s="185">
        <v>0</v>
      </c>
      <c r="T382" s="186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7" t="s">
        <v>823</v>
      </c>
      <c r="AT382" s="187" t="s">
        <v>128</v>
      </c>
      <c r="AU382" s="187" t="s">
        <v>21</v>
      </c>
      <c r="AY382" s="18" t="s">
        <v>125</v>
      </c>
      <c r="BE382" s="188">
        <f>IF(N382="základní",J382,0)</f>
        <v>0</v>
      </c>
      <c r="BF382" s="188">
        <f>IF(N382="snížená",J382,0)</f>
        <v>0</v>
      </c>
      <c r="BG382" s="188">
        <f>IF(N382="zákl. přenesená",J382,0)</f>
        <v>0</v>
      </c>
      <c r="BH382" s="188">
        <f>IF(N382="sníž. přenesená",J382,0)</f>
        <v>0</v>
      </c>
      <c r="BI382" s="188">
        <f>IF(N382="nulová",J382,0)</f>
        <v>0</v>
      </c>
      <c r="BJ382" s="18" t="s">
        <v>21</v>
      </c>
      <c r="BK382" s="188">
        <f>ROUND(I382*H382,2)</f>
        <v>0</v>
      </c>
      <c r="BL382" s="18" t="s">
        <v>823</v>
      </c>
      <c r="BM382" s="187" t="s">
        <v>1246</v>
      </c>
    </row>
    <row r="383" spans="1:65" s="2" customFormat="1" ht="24.2" customHeight="1">
      <c r="A383" s="36"/>
      <c r="B383" s="37"/>
      <c r="C383" s="176" t="s">
        <v>688</v>
      </c>
      <c r="D383" s="176" t="s">
        <v>128</v>
      </c>
      <c r="E383" s="177" t="s">
        <v>827</v>
      </c>
      <c r="F383" s="178" t="s">
        <v>1247</v>
      </c>
      <c r="G383" s="179" t="s">
        <v>822</v>
      </c>
      <c r="H383" s="180">
        <v>36</v>
      </c>
      <c r="I383" s="181"/>
      <c r="J383" s="182">
        <f>ROUND(I383*H383,2)</f>
        <v>0</v>
      </c>
      <c r="K383" s="178" t="s">
        <v>141</v>
      </c>
      <c r="L383" s="41"/>
      <c r="M383" s="183" t="s">
        <v>32</v>
      </c>
      <c r="N383" s="184" t="s">
        <v>50</v>
      </c>
      <c r="O383" s="66"/>
      <c r="P383" s="185">
        <f>O383*H383</f>
        <v>0</v>
      </c>
      <c r="Q383" s="185">
        <v>0</v>
      </c>
      <c r="R383" s="185">
        <f>Q383*H383</f>
        <v>0</v>
      </c>
      <c r="S383" s="185">
        <v>0</v>
      </c>
      <c r="T383" s="186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7" t="s">
        <v>823</v>
      </c>
      <c r="AT383" s="187" t="s">
        <v>128</v>
      </c>
      <c r="AU383" s="187" t="s">
        <v>21</v>
      </c>
      <c r="AY383" s="18" t="s">
        <v>125</v>
      </c>
      <c r="BE383" s="188">
        <f>IF(N383="základní",J383,0)</f>
        <v>0</v>
      </c>
      <c r="BF383" s="188">
        <f>IF(N383="snížená",J383,0)</f>
        <v>0</v>
      </c>
      <c r="BG383" s="188">
        <f>IF(N383="zákl. přenesená",J383,0)</f>
        <v>0</v>
      </c>
      <c r="BH383" s="188">
        <f>IF(N383="sníž. přenesená",J383,0)</f>
        <v>0</v>
      </c>
      <c r="BI383" s="188">
        <f>IF(N383="nulová",J383,0)</f>
        <v>0</v>
      </c>
      <c r="BJ383" s="18" t="s">
        <v>21</v>
      </c>
      <c r="BK383" s="188">
        <f>ROUND(I383*H383,2)</f>
        <v>0</v>
      </c>
      <c r="BL383" s="18" t="s">
        <v>823</v>
      </c>
      <c r="BM383" s="187" t="s">
        <v>1248</v>
      </c>
    </row>
    <row r="384" spans="1:65" s="2" customFormat="1" ht="24.2" customHeight="1">
      <c r="A384" s="36"/>
      <c r="B384" s="37"/>
      <c r="C384" s="176" t="s">
        <v>693</v>
      </c>
      <c r="D384" s="176" t="s">
        <v>128</v>
      </c>
      <c r="E384" s="177" t="s">
        <v>832</v>
      </c>
      <c r="F384" s="178" t="s">
        <v>1249</v>
      </c>
      <c r="G384" s="179" t="s">
        <v>822</v>
      </c>
      <c r="H384" s="180">
        <v>36</v>
      </c>
      <c r="I384" s="181"/>
      <c r="J384" s="182">
        <f>ROUND(I384*H384,2)</f>
        <v>0</v>
      </c>
      <c r="K384" s="178" t="s">
        <v>141</v>
      </c>
      <c r="L384" s="41"/>
      <c r="M384" s="195" t="s">
        <v>32</v>
      </c>
      <c r="N384" s="196" t="s">
        <v>50</v>
      </c>
      <c r="O384" s="197"/>
      <c r="P384" s="198">
        <f>O384*H384</f>
        <v>0</v>
      </c>
      <c r="Q384" s="198">
        <v>0</v>
      </c>
      <c r="R384" s="198">
        <f>Q384*H384</f>
        <v>0</v>
      </c>
      <c r="S384" s="198">
        <v>0</v>
      </c>
      <c r="T384" s="199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7" t="s">
        <v>823</v>
      </c>
      <c r="AT384" s="187" t="s">
        <v>128</v>
      </c>
      <c r="AU384" s="187" t="s">
        <v>21</v>
      </c>
      <c r="AY384" s="18" t="s">
        <v>125</v>
      </c>
      <c r="BE384" s="188">
        <f>IF(N384="základní",J384,0)</f>
        <v>0</v>
      </c>
      <c r="BF384" s="188">
        <f>IF(N384="snížená",J384,0)</f>
        <v>0</v>
      </c>
      <c r="BG384" s="188">
        <f>IF(N384="zákl. přenesená",J384,0)</f>
        <v>0</v>
      </c>
      <c r="BH384" s="188">
        <f>IF(N384="sníž. přenesená",J384,0)</f>
        <v>0</v>
      </c>
      <c r="BI384" s="188">
        <f>IF(N384="nulová",J384,0)</f>
        <v>0</v>
      </c>
      <c r="BJ384" s="18" t="s">
        <v>21</v>
      </c>
      <c r="BK384" s="188">
        <f>ROUND(I384*H384,2)</f>
        <v>0</v>
      </c>
      <c r="BL384" s="18" t="s">
        <v>823</v>
      </c>
      <c r="BM384" s="187" t="s">
        <v>1250</v>
      </c>
    </row>
    <row r="385" spans="1:31" s="2" customFormat="1" ht="6.95" customHeight="1">
      <c r="A385" s="36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41"/>
      <c r="M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</row>
  </sheetData>
  <sheetProtection algorithmName="SHA-512" hashValue="wYZ2mpUfHT6atiQMJ8FLLy67scasalFd/Pgel5kKxjW2OkfeKV495QZAmSV8th/fXqjaYoPhiGPPeltOMHtoaw==" saltValue="p2+IzPBWKLWLJFs9zx8chlfcxaF4LBZvhZG2pFgNomDXJYEoxlBmbp/evrXsdh5mxbZIbLLaSMLroO8iJHmOyQ==" spinCount="100000" sheet="1" objects="1" scenarios="1" formatColumns="0" formatRows="0" autoFilter="0"/>
  <autoFilter ref="C93:K384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8" r:id="rId1"/>
    <hyperlink ref="F104" r:id="rId2"/>
    <hyperlink ref="F115" r:id="rId3"/>
    <hyperlink ref="F122" r:id="rId4"/>
    <hyperlink ref="F133" r:id="rId5"/>
    <hyperlink ref="F138" r:id="rId6"/>
    <hyperlink ref="F142" r:id="rId7"/>
    <hyperlink ref="F146" r:id="rId8"/>
    <hyperlink ref="F149" r:id="rId9"/>
    <hyperlink ref="F155" r:id="rId10"/>
    <hyperlink ref="F160" r:id="rId11"/>
    <hyperlink ref="F163" r:id="rId12"/>
    <hyperlink ref="F166" r:id="rId13"/>
    <hyperlink ref="F177" r:id="rId14"/>
    <hyperlink ref="F188" r:id="rId15"/>
    <hyperlink ref="F193" r:id="rId16"/>
    <hyperlink ref="F204" r:id="rId17"/>
    <hyperlink ref="F209" r:id="rId18"/>
    <hyperlink ref="F211" r:id="rId19"/>
    <hyperlink ref="F213" r:id="rId20"/>
    <hyperlink ref="F218" r:id="rId21"/>
    <hyperlink ref="F221" r:id="rId22"/>
    <hyperlink ref="F241" r:id="rId2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94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88</v>
      </c>
    </row>
    <row r="4" spans="1:46" s="1" customFormat="1" ht="24.95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3" t="str">
        <f>'Rekapitulace stavby'!K6</f>
        <v>Oprava sociálního zařízení vč, rozvodů v ZŠ Provaznická 64, O-Hrabůvka</v>
      </c>
      <c r="F7" s="374"/>
      <c r="G7" s="374"/>
      <c r="H7" s="374"/>
      <c r="L7" s="21"/>
    </row>
    <row r="8" spans="1:46" s="2" customFormat="1" ht="12" customHeight="1">
      <c r="A8" s="36"/>
      <c r="B8" s="41"/>
      <c r="C8" s="36"/>
      <c r="D8" s="106" t="s">
        <v>207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67" t="s">
        <v>1251</v>
      </c>
      <c r="F9" s="368"/>
      <c r="G9" s="368"/>
      <c r="H9" s="368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6" t="s">
        <v>18</v>
      </c>
      <c r="E11" s="36"/>
      <c r="F11" s="108" t="s">
        <v>32</v>
      </c>
      <c r="G11" s="36"/>
      <c r="H11" s="36"/>
      <c r="I11" s="106" t="s">
        <v>20</v>
      </c>
      <c r="J11" s="108" t="s">
        <v>32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6" t="s">
        <v>22</v>
      </c>
      <c r="E12" s="36"/>
      <c r="F12" s="108" t="s">
        <v>23</v>
      </c>
      <c r="G12" s="36"/>
      <c r="H12" s="36"/>
      <c r="I12" s="106" t="s">
        <v>24</v>
      </c>
      <c r="J12" s="109" t="str">
        <f>'Rekapitulace stavby'!AN8</f>
        <v>25. 1. 2022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6" t="s">
        <v>30</v>
      </c>
      <c r="E14" s="36"/>
      <c r="F14" s="36"/>
      <c r="G14" s="36"/>
      <c r="H14" s="36"/>
      <c r="I14" s="106" t="s">
        <v>31</v>
      </c>
      <c r="J14" s="108" t="str">
        <f>IF('Rekapitulace stavby'!AN10="","",'Rekapitulace stavby'!AN10)</f>
        <v/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8" t="str">
        <f>IF('Rekapitulace stavby'!E11="","",'Rekapitulace stavby'!E11)</f>
        <v xml:space="preserve"> </v>
      </c>
      <c r="F15" s="36"/>
      <c r="G15" s="36"/>
      <c r="H15" s="36"/>
      <c r="I15" s="106" t="s">
        <v>34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31</v>
      </c>
      <c r="J17" s="31" t="str">
        <f>'Rekapitulace stavby'!AN13</f>
        <v>Vyplň údaj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69" t="str">
        <f>'Rekapitulace stavby'!E14</f>
        <v>Vyplň údaj</v>
      </c>
      <c r="F18" s="370"/>
      <c r="G18" s="370"/>
      <c r="H18" s="370"/>
      <c r="I18" s="106" t="s">
        <v>34</v>
      </c>
      <c r="J18" s="31" t="str">
        <f>'Rekapitulace stavby'!AN14</f>
        <v>Vyplň údaj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6" t="s">
        <v>37</v>
      </c>
      <c r="E20" s="36"/>
      <c r="F20" s="36"/>
      <c r="G20" s="36"/>
      <c r="H20" s="36"/>
      <c r="I20" s="106" t="s">
        <v>31</v>
      </c>
      <c r="J20" s="108" t="s">
        <v>41</v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8" t="s">
        <v>42</v>
      </c>
      <c r="F21" s="36"/>
      <c r="G21" s="36"/>
      <c r="H21" s="36"/>
      <c r="I21" s="106" t="s">
        <v>34</v>
      </c>
      <c r="J21" s="108" t="s">
        <v>32</v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6" t="s">
        <v>40</v>
      </c>
      <c r="E23" s="36"/>
      <c r="F23" s="36"/>
      <c r="G23" s="36"/>
      <c r="H23" s="36"/>
      <c r="I23" s="106" t="s">
        <v>31</v>
      </c>
      <c r="J23" s="108" t="s">
        <v>41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8" t="s">
        <v>42</v>
      </c>
      <c r="F24" s="36"/>
      <c r="G24" s="36"/>
      <c r="H24" s="36"/>
      <c r="I24" s="106" t="s">
        <v>34</v>
      </c>
      <c r="J24" s="108" t="s">
        <v>32</v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6" t="s">
        <v>43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71" t="s">
        <v>32</v>
      </c>
      <c r="F27" s="371"/>
      <c r="G27" s="371"/>
      <c r="H27" s="37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45</v>
      </c>
      <c r="E30" s="36"/>
      <c r="F30" s="36"/>
      <c r="G30" s="36"/>
      <c r="H30" s="36"/>
      <c r="I30" s="36"/>
      <c r="J30" s="117">
        <f>ROUND(J89, 2)</f>
        <v>0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47</v>
      </c>
      <c r="G32" s="36"/>
      <c r="H32" s="36"/>
      <c r="I32" s="118" t="s">
        <v>46</v>
      </c>
      <c r="J32" s="118" t="s">
        <v>48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49</v>
      </c>
      <c r="E33" s="106" t="s">
        <v>50</v>
      </c>
      <c r="F33" s="120">
        <f>ROUND((SUM(BE89:BE183)),  2)</f>
        <v>0</v>
      </c>
      <c r="G33" s="36"/>
      <c r="H33" s="36"/>
      <c r="I33" s="121">
        <v>0.21</v>
      </c>
      <c r="J33" s="120">
        <f>ROUND(((SUM(BE89:BE183))*I33),  2)</f>
        <v>0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6" t="s">
        <v>51</v>
      </c>
      <c r="F34" s="120">
        <f>ROUND((SUM(BF89:BF183)),  2)</f>
        <v>0</v>
      </c>
      <c r="G34" s="36"/>
      <c r="H34" s="36"/>
      <c r="I34" s="121">
        <v>0.15</v>
      </c>
      <c r="J34" s="120">
        <f>ROUND(((SUM(BF89:BF183))*I34),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6" t="s">
        <v>52</v>
      </c>
      <c r="F35" s="120">
        <f>ROUND((SUM(BG89:BG183)),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6" t="s">
        <v>53</v>
      </c>
      <c r="F36" s="120">
        <f>ROUND((SUM(BH89:BH183)),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6" t="s">
        <v>54</v>
      </c>
      <c r="F37" s="120">
        <f>ROUND((SUM(BI89:BI183)),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55</v>
      </c>
      <c r="E39" s="124"/>
      <c r="F39" s="124"/>
      <c r="G39" s="125" t="s">
        <v>56</v>
      </c>
      <c r="H39" s="126" t="s">
        <v>57</v>
      </c>
      <c r="I39" s="124"/>
      <c r="J39" s="127">
        <f>SUM(J30:J37)</f>
        <v>0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99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5" t="str">
        <f>E7</f>
        <v>Oprava sociálního zařízení vč, rozvodů v ZŠ Provaznická 64, O-Hrabůvka</v>
      </c>
      <c r="F48" s="376"/>
      <c r="G48" s="376"/>
      <c r="H48" s="376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207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27" t="str">
        <f>E9</f>
        <v xml:space="preserve">D.1.4.1 - Oprava vytápění </v>
      </c>
      <c r="F50" s="372"/>
      <c r="G50" s="372"/>
      <c r="H50" s="372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Ostrava-Hrabůvka</v>
      </c>
      <c r="G52" s="38"/>
      <c r="H52" s="38"/>
      <c r="I52" s="30" t="s">
        <v>24</v>
      </c>
      <c r="J52" s="61" t="str">
        <f>IF(J12="","",J12)</f>
        <v>25. 1. 2022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0" t="s">
        <v>30</v>
      </c>
      <c r="D54" s="38"/>
      <c r="E54" s="38"/>
      <c r="F54" s="28" t="str">
        <f>E15</f>
        <v xml:space="preserve"> </v>
      </c>
      <c r="G54" s="38"/>
      <c r="H54" s="38"/>
      <c r="I54" s="30" t="s">
        <v>37</v>
      </c>
      <c r="J54" s="34" t="str">
        <f>E21</f>
        <v xml:space="preserve">Lenka Jerakasová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35</v>
      </c>
      <c r="D55" s="38"/>
      <c r="E55" s="38"/>
      <c r="F55" s="28" t="str">
        <f>IF(E18="","",E18)</f>
        <v>Vyplň údaj</v>
      </c>
      <c r="G55" s="38"/>
      <c r="H55" s="38"/>
      <c r="I55" s="30" t="s">
        <v>40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100</v>
      </c>
      <c r="D57" s="134"/>
      <c r="E57" s="134"/>
      <c r="F57" s="134"/>
      <c r="G57" s="134"/>
      <c r="H57" s="134"/>
      <c r="I57" s="134"/>
      <c r="J57" s="135" t="s">
        <v>101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77</v>
      </c>
      <c r="D59" s="38"/>
      <c r="E59" s="38"/>
      <c r="F59" s="38"/>
      <c r="G59" s="38"/>
      <c r="H59" s="38"/>
      <c r="I59" s="38"/>
      <c r="J59" s="79">
        <f>J89</f>
        <v>0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102</v>
      </c>
    </row>
    <row r="60" spans="1:47" s="9" customFormat="1" ht="24.95" customHeight="1">
      <c r="B60" s="137"/>
      <c r="C60" s="138"/>
      <c r="D60" s="139" t="s">
        <v>209</v>
      </c>
      <c r="E60" s="140"/>
      <c r="F60" s="140"/>
      <c r="G60" s="140"/>
      <c r="H60" s="140"/>
      <c r="I60" s="140"/>
      <c r="J60" s="141">
        <f>J90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210</v>
      </c>
      <c r="E61" s="146"/>
      <c r="F61" s="146"/>
      <c r="G61" s="146"/>
      <c r="H61" s="146"/>
      <c r="I61" s="146"/>
      <c r="J61" s="147">
        <f>J91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211</v>
      </c>
      <c r="E62" s="146"/>
      <c r="F62" s="146"/>
      <c r="G62" s="146"/>
      <c r="H62" s="146"/>
      <c r="I62" s="146"/>
      <c r="J62" s="147">
        <f>J98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838</v>
      </c>
      <c r="E63" s="146"/>
      <c r="F63" s="146"/>
      <c r="G63" s="146"/>
      <c r="H63" s="146"/>
      <c r="I63" s="146"/>
      <c r="J63" s="147">
        <f>J101</f>
        <v>0</v>
      </c>
      <c r="K63" s="144"/>
      <c r="L63" s="148"/>
    </row>
    <row r="64" spans="1:47" s="9" customFormat="1" ht="24.95" customHeight="1">
      <c r="B64" s="137"/>
      <c r="C64" s="138"/>
      <c r="D64" s="139" t="s">
        <v>212</v>
      </c>
      <c r="E64" s="140"/>
      <c r="F64" s="140"/>
      <c r="G64" s="140"/>
      <c r="H64" s="140"/>
      <c r="I64" s="140"/>
      <c r="J64" s="141">
        <f>J111</f>
        <v>0</v>
      </c>
      <c r="K64" s="138"/>
      <c r="L64" s="142"/>
    </row>
    <row r="65" spans="1:31" s="10" customFormat="1" ht="19.899999999999999" customHeight="1">
      <c r="B65" s="143"/>
      <c r="C65" s="144"/>
      <c r="D65" s="145" t="s">
        <v>218</v>
      </c>
      <c r="E65" s="146"/>
      <c r="F65" s="146"/>
      <c r="G65" s="146"/>
      <c r="H65" s="146"/>
      <c r="I65" s="146"/>
      <c r="J65" s="147">
        <f>J112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1252</v>
      </c>
      <c r="E66" s="146"/>
      <c r="F66" s="146"/>
      <c r="G66" s="146"/>
      <c r="H66" s="146"/>
      <c r="I66" s="146"/>
      <c r="J66" s="147">
        <f>J115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1253</v>
      </c>
      <c r="E67" s="146"/>
      <c r="F67" s="146"/>
      <c r="G67" s="146"/>
      <c r="H67" s="146"/>
      <c r="I67" s="146"/>
      <c r="J67" s="147">
        <f>J140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1254</v>
      </c>
      <c r="E68" s="146"/>
      <c r="F68" s="146"/>
      <c r="G68" s="146"/>
      <c r="H68" s="146"/>
      <c r="I68" s="146"/>
      <c r="J68" s="147">
        <f>J154</f>
        <v>0</v>
      </c>
      <c r="K68" s="144"/>
      <c r="L68" s="148"/>
    </row>
    <row r="69" spans="1:31" s="9" customFormat="1" ht="24.95" customHeight="1">
      <c r="B69" s="137"/>
      <c r="C69" s="138"/>
      <c r="D69" s="139" t="s">
        <v>219</v>
      </c>
      <c r="E69" s="140"/>
      <c r="F69" s="140"/>
      <c r="G69" s="140"/>
      <c r="H69" s="140"/>
      <c r="I69" s="140"/>
      <c r="J69" s="141">
        <f>J177</f>
        <v>0</v>
      </c>
      <c r="K69" s="138"/>
      <c r="L69" s="14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4" t="s">
        <v>109</v>
      </c>
      <c r="D76" s="38"/>
      <c r="E76" s="38"/>
      <c r="F76" s="38"/>
      <c r="G76" s="38"/>
      <c r="H76" s="38"/>
      <c r="I76" s="38"/>
      <c r="J76" s="38"/>
      <c r="K76" s="38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0" t="s">
        <v>16</v>
      </c>
      <c r="D78" s="38"/>
      <c r="E78" s="38"/>
      <c r="F78" s="38"/>
      <c r="G78" s="38"/>
      <c r="H78" s="38"/>
      <c r="I78" s="38"/>
      <c r="J78" s="38"/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75" t="str">
        <f>E7</f>
        <v>Oprava sociálního zařízení vč, rozvodů v ZŠ Provaznická 64, O-Hrabůvka</v>
      </c>
      <c r="F79" s="376"/>
      <c r="G79" s="376"/>
      <c r="H79" s="376"/>
      <c r="I79" s="38"/>
      <c r="J79" s="38"/>
      <c r="K79" s="38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0" t="s">
        <v>207</v>
      </c>
      <c r="D80" s="38"/>
      <c r="E80" s="38"/>
      <c r="F80" s="38"/>
      <c r="G80" s="38"/>
      <c r="H80" s="38"/>
      <c r="I80" s="38"/>
      <c r="J80" s="38"/>
      <c r="K80" s="38"/>
      <c r="L80" s="107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27" t="str">
        <f>E9</f>
        <v xml:space="preserve">D.1.4.1 - Oprava vytápění </v>
      </c>
      <c r="F81" s="372"/>
      <c r="G81" s="372"/>
      <c r="H81" s="372"/>
      <c r="I81" s="38"/>
      <c r="J81" s="38"/>
      <c r="K81" s="38"/>
      <c r="L81" s="107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7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0" t="s">
        <v>22</v>
      </c>
      <c r="D83" s="38"/>
      <c r="E83" s="38"/>
      <c r="F83" s="28" t="str">
        <f>F12</f>
        <v>Ostrava-Hrabůvka</v>
      </c>
      <c r="G83" s="38"/>
      <c r="H83" s="38"/>
      <c r="I83" s="30" t="s">
        <v>24</v>
      </c>
      <c r="J83" s="61" t="str">
        <f>IF(J12="","",J12)</f>
        <v>25. 1. 2022</v>
      </c>
      <c r="K83" s="38"/>
      <c r="L83" s="107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7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0" t="s">
        <v>30</v>
      </c>
      <c r="D85" s="38"/>
      <c r="E85" s="38"/>
      <c r="F85" s="28" t="str">
        <f>E15</f>
        <v xml:space="preserve"> </v>
      </c>
      <c r="G85" s="38"/>
      <c r="H85" s="38"/>
      <c r="I85" s="30" t="s">
        <v>37</v>
      </c>
      <c r="J85" s="34" t="str">
        <f>E21</f>
        <v xml:space="preserve">Lenka Jerakasová </v>
      </c>
      <c r="K85" s="38"/>
      <c r="L85" s="107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0" t="s">
        <v>35</v>
      </c>
      <c r="D86" s="38"/>
      <c r="E86" s="38"/>
      <c r="F86" s="28" t="str">
        <f>IF(E18="","",E18)</f>
        <v>Vyplň údaj</v>
      </c>
      <c r="G86" s="38"/>
      <c r="H86" s="38"/>
      <c r="I86" s="30" t="s">
        <v>40</v>
      </c>
      <c r="J86" s="34" t="str">
        <f>E24</f>
        <v xml:space="preserve">Lenka Jerakasová </v>
      </c>
      <c r="K86" s="38"/>
      <c r="L86" s="107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7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49"/>
      <c r="B88" s="150"/>
      <c r="C88" s="151" t="s">
        <v>110</v>
      </c>
      <c r="D88" s="152" t="s">
        <v>64</v>
      </c>
      <c r="E88" s="152" t="s">
        <v>60</v>
      </c>
      <c r="F88" s="152" t="s">
        <v>61</v>
      </c>
      <c r="G88" s="152" t="s">
        <v>111</v>
      </c>
      <c r="H88" s="152" t="s">
        <v>112</v>
      </c>
      <c r="I88" s="152" t="s">
        <v>113</v>
      </c>
      <c r="J88" s="152" t="s">
        <v>101</v>
      </c>
      <c r="K88" s="153" t="s">
        <v>114</v>
      </c>
      <c r="L88" s="154"/>
      <c r="M88" s="70" t="s">
        <v>32</v>
      </c>
      <c r="N88" s="71" t="s">
        <v>49</v>
      </c>
      <c r="O88" s="71" t="s">
        <v>115</v>
      </c>
      <c r="P88" s="71" t="s">
        <v>116</v>
      </c>
      <c r="Q88" s="71" t="s">
        <v>117</v>
      </c>
      <c r="R88" s="71" t="s">
        <v>118</v>
      </c>
      <c r="S88" s="71" t="s">
        <v>119</v>
      </c>
      <c r="T88" s="72" t="s">
        <v>120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9" customHeight="1">
      <c r="A89" s="36"/>
      <c r="B89" s="37"/>
      <c r="C89" s="77" t="s">
        <v>121</v>
      </c>
      <c r="D89" s="38"/>
      <c r="E89" s="38"/>
      <c r="F89" s="38"/>
      <c r="G89" s="38"/>
      <c r="H89" s="38"/>
      <c r="I89" s="38"/>
      <c r="J89" s="155">
        <f>BK89</f>
        <v>0</v>
      </c>
      <c r="K89" s="38"/>
      <c r="L89" s="41"/>
      <c r="M89" s="73"/>
      <c r="N89" s="156"/>
      <c r="O89" s="74"/>
      <c r="P89" s="157">
        <f>P90+P111+P177</f>
        <v>0</v>
      </c>
      <c r="Q89" s="74"/>
      <c r="R89" s="157">
        <f>R90+R111+R177</f>
        <v>1.7141950000000001</v>
      </c>
      <c r="S89" s="74"/>
      <c r="T89" s="158">
        <f>T90+T111+T177</f>
        <v>3.8100000000000005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8" t="s">
        <v>78</v>
      </c>
      <c r="AU89" s="18" t="s">
        <v>102</v>
      </c>
      <c r="BK89" s="159">
        <f>BK90+BK111+BK177</f>
        <v>0</v>
      </c>
    </row>
    <row r="90" spans="1:65" s="12" customFormat="1" ht="25.9" customHeight="1">
      <c r="B90" s="160"/>
      <c r="C90" s="161"/>
      <c r="D90" s="162" t="s">
        <v>78</v>
      </c>
      <c r="E90" s="163" t="s">
        <v>220</v>
      </c>
      <c r="F90" s="163" t="s">
        <v>221</v>
      </c>
      <c r="G90" s="161"/>
      <c r="H90" s="161"/>
      <c r="I90" s="164"/>
      <c r="J90" s="165">
        <f>BK90</f>
        <v>0</v>
      </c>
      <c r="K90" s="161"/>
      <c r="L90" s="166"/>
      <c r="M90" s="167"/>
      <c r="N90" s="168"/>
      <c r="O90" s="168"/>
      <c r="P90" s="169">
        <f>P91+P98+P101</f>
        <v>0</v>
      </c>
      <c r="Q90" s="168"/>
      <c r="R90" s="169">
        <f>R91+R98+R101</f>
        <v>0.85606499999999996</v>
      </c>
      <c r="S90" s="168"/>
      <c r="T90" s="170">
        <f>T91+T98+T101</f>
        <v>1.33</v>
      </c>
      <c r="AR90" s="171" t="s">
        <v>21</v>
      </c>
      <c r="AT90" s="172" t="s">
        <v>78</v>
      </c>
      <c r="AU90" s="172" t="s">
        <v>79</v>
      </c>
      <c r="AY90" s="171" t="s">
        <v>125</v>
      </c>
      <c r="BK90" s="173">
        <f>BK91+BK98+BK101</f>
        <v>0</v>
      </c>
    </row>
    <row r="91" spans="1:65" s="12" customFormat="1" ht="22.9" customHeight="1">
      <c r="B91" s="160"/>
      <c r="C91" s="161"/>
      <c r="D91" s="162" t="s">
        <v>78</v>
      </c>
      <c r="E91" s="174" t="s">
        <v>159</v>
      </c>
      <c r="F91" s="174" t="s">
        <v>222</v>
      </c>
      <c r="G91" s="161"/>
      <c r="H91" s="161"/>
      <c r="I91" s="164"/>
      <c r="J91" s="175">
        <f>BK91</f>
        <v>0</v>
      </c>
      <c r="K91" s="161"/>
      <c r="L91" s="166"/>
      <c r="M91" s="167"/>
      <c r="N91" s="168"/>
      <c r="O91" s="168"/>
      <c r="P91" s="169">
        <f>SUM(P92:P97)</f>
        <v>0</v>
      </c>
      <c r="Q91" s="168"/>
      <c r="R91" s="169">
        <f>SUM(R92:R97)</f>
        <v>0.85606499999999996</v>
      </c>
      <c r="S91" s="168"/>
      <c r="T91" s="170">
        <f>SUM(T92:T97)</f>
        <v>0</v>
      </c>
      <c r="AR91" s="171" t="s">
        <v>21</v>
      </c>
      <c r="AT91" s="172" t="s">
        <v>78</v>
      </c>
      <c r="AU91" s="172" t="s">
        <v>21</v>
      </c>
      <c r="AY91" s="171" t="s">
        <v>125</v>
      </c>
      <c r="BK91" s="173">
        <f>SUM(BK92:BK97)</f>
        <v>0</v>
      </c>
    </row>
    <row r="92" spans="1:65" s="2" customFormat="1" ht="16.5" customHeight="1">
      <c r="A92" s="36"/>
      <c r="B92" s="37"/>
      <c r="C92" s="176" t="s">
        <v>21</v>
      </c>
      <c r="D92" s="176" t="s">
        <v>128</v>
      </c>
      <c r="E92" s="177" t="s">
        <v>223</v>
      </c>
      <c r="F92" s="178" t="s">
        <v>224</v>
      </c>
      <c r="G92" s="179" t="s">
        <v>225</v>
      </c>
      <c r="H92" s="180">
        <v>10.5</v>
      </c>
      <c r="I92" s="181"/>
      <c r="J92" s="182">
        <f>ROUND(I92*H92,2)</f>
        <v>0</v>
      </c>
      <c r="K92" s="178" t="s">
        <v>132</v>
      </c>
      <c r="L92" s="41"/>
      <c r="M92" s="183" t="s">
        <v>32</v>
      </c>
      <c r="N92" s="184" t="s">
        <v>50</v>
      </c>
      <c r="O92" s="66"/>
      <c r="P92" s="185">
        <f>O92*H92</f>
        <v>0</v>
      </c>
      <c r="Q92" s="185">
        <v>0.04</v>
      </c>
      <c r="R92" s="185">
        <f>Q92*H92</f>
        <v>0.42</v>
      </c>
      <c r="S92" s="185">
        <v>0</v>
      </c>
      <c r="T92" s="18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150</v>
      </c>
      <c r="AT92" s="187" t="s">
        <v>128</v>
      </c>
      <c r="AU92" s="187" t="s">
        <v>88</v>
      </c>
      <c r="AY92" s="18" t="s">
        <v>125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8" t="s">
        <v>21</v>
      </c>
      <c r="BK92" s="188">
        <f>ROUND(I92*H92,2)</f>
        <v>0</v>
      </c>
      <c r="BL92" s="18" t="s">
        <v>150</v>
      </c>
      <c r="BM92" s="187" t="s">
        <v>1255</v>
      </c>
    </row>
    <row r="93" spans="1:65" s="2" customFormat="1" ht="11.25">
      <c r="A93" s="36"/>
      <c r="B93" s="37"/>
      <c r="C93" s="38"/>
      <c r="D93" s="189" t="s">
        <v>135</v>
      </c>
      <c r="E93" s="38"/>
      <c r="F93" s="190" t="s">
        <v>227</v>
      </c>
      <c r="G93" s="38"/>
      <c r="H93" s="38"/>
      <c r="I93" s="191"/>
      <c r="J93" s="38"/>
      <c r="K93" s="38"/>
      <c r="L93" s="41"/>
      <c r="M93" s="192"/>
      <c r="N93" s="193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8" t="s">
        <v>135</v>
      </c>
      <c r="AU93" s="18" t="s">
        <v>88</v>
      </c>
    </row>
    <row r="94" spans="1:65" s="13" customFormat="1" ht="11.25">
      <c r="B94" s="200"/>
      <c r="C94" s="201"/>
      <c r="D94" s="202" t="s">
        <v>228</v>
      </c>
      <c r="E94" s="203" t="s">
        <v>32</v>
      </c>
      <c r="F94" s="204" t="s">
        <v>1256</v>
      </c>
      <c r="G94" s="201"/>
      <c r="H94" s="205">
        <v>10.5</v>
      </c>
      <c r="I94" s="206"/>
      <c r="J94" s="201"/>
      <c r="K94" s="201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228</v>
      </c>
      <c r="AU94" s="211" t="s">
        <v>88</v>
      </c>
      <c r="AV94" s="13" t="s">
        <v>88</v>
      </c>
      <c r="AW94" s="13" t="s">
        <v>39</v>
      </c>
      <c r="AX94" s="13" t="s">
        <v>79</v>
      </c>
      <c r="AY94" s="211" t="s">
        <v>125</v>
      </c>
    </row>
    <row r="95" spans="1:65" s="14" customFormat="1" ht="11.25">
      <c r="B95" s="212"/>
      <c r="C95" s="213"/>
      <c r="D95" s="202" t="s">
        <v>228</v>
      </c>
      <c r="E95" s="214" t="s">
        <v>32</v>
      </c>
      <c r="F95" s="215" t="s">
        <v>230</v>
      </c>
      <c r="G95" s="213"/>
      <c r="H95" s="216">
        <v>10.5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228</v>
      </c>
      <c r="AU95" s="222" t="s">
        <v>88</v>
      </c>
      <c r="AV95" s="14" t="s">
        <v>150</v>
      </c>
      <c r="AW95" s="14" t="s">
        <v>39</v>
      </c>
      <c r="AX95" s="14" t="s">
        <v>21</v>
      </c>
      <c r="AY95" s="222" t="s">
        <v>125</v>
      </c>
    </row>
    <row r="96" spans="1:65" s="2" customFormat="1" ht="16.5" customHeight="1">
      <c r="A96" s="36"/>
      <c r="B96" s="37"/>
      <c r="C96" s="176" t="s">
        <v>88</v>
      </c>
      <c r="D96" s="176" t="s">
        <v>128</v>
      </c>
      <c r="E96" s="177" t="s">
        <v>1257</v>
      </c>
      <c r="F96" s="178" t="s">
        <v>1258</v>
      </c>
      <c r="G96" s="179" t="s">
        <v>225</v>
      </c>
      <c r="H96" s="180">
        <v>10.5</v>
      </c>
      <c r="I96" s="181"/>
      <c r="J96" s="182">
        <f>ROUND(I96*H96,2)</f>
        <v>0</v>
      </c>
      <c r="K96" s="178" t="s">
        <v>132</v>
      </c>
      <c r="L96" s="41"/>
      <c r="M96" s="183" t="s">
        <v>32</v>
      </c>
      <c r="N96" s="184" t="s">
        <v>50</v>
      </c>
      <c r="O96" s="66"/>
      <c r="P96" s="185">
        <f>O96*H96</f>
        <v>0</v>
      </c>
      <c r="Q96" s="185">
        <v>4.1529999999999997E-2</v>
      </c>
      <c r="R96" s="185">
        <f>Q96*H96</f>
        <v>0.43606499999999998</v>
      </c>
      <c r="S96" s="185">
        <v>0</v>
      </c>
      <c r="T96" s="18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7" t="s">
        <v>150</v>
      </c>
      <c r="AT96" s="187" t="s">
        <v>128</v>
      </c>
      <c r="AU96" s="187" t="s">
        <v>88</v>
      </c>
      <c r="AY96" s="18" t="s">
        <v>125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8" t="s">
        <v>21</v>
      </c>
      <c r="BK96" s="188">
        <f>ROUND(I96*H96,2)</f>
        <v>0</v>
      </c>
      <c r="BL96" s="18" t="s">
        <v>150</v>
      </c>
      <c r="BM96" s="187" t="s">
        <v>1259</v>
      </c>
    </row>
    <row r="97" spans="1:65" s="2" customFormat="1" ht="11.25">
      <c r="A97" s="36"/>
      <c r="B97" s="37"/>
      <c r="C97" s="38"/>
      <c r="D97" s="189" t="s">
        <v>135</v>
      </c>
      <c r="E97" s="38"/>
      <c r="F97" s="190" t="s">
        <v>1260</v>
      </c>
      <c r="G97" s="38"/>
      <c r="H97" s="38"/>
      <c r="I97" s="191"/>
      <c r="J97" s="38"/>
      <c r="K97" s="38"/>
      <c r="L97" s="41"/>
      <c r="M97" s="192"/>
      <c r="N97" s="193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8" t="s">
        <v>135</v>
      </c>
      <c r="AU97" s="18" t="s">
        <v>88</v>
      </c>
    </row>
    <row r="98" spans="1:65" s="12" customFormat="1" ht="22.9" customHeight="1">
      <c r="B98" s="160"/>
      <c r="C98" s="161"/>
      <c r="D98" s="162" t="s">
        <v>78</v>
      </c>
      <c r="E98" s="174" t="s">
        <v>174</v>
      </c>
      <c r="F98" s="174" t="s">
        <v>235</v>
      </c>
      <c r="G98" s="161"/>
      <c r="H98" s="161"/>
      <c r="I98" s="164"/>
      <c r="J98" s="175">
        <f>BK98</f>
        <v>0</v>
      </c>
      <c r="K98" s="161"/>
      <c r="L98" s="166"/>
      <c r="M98" s="167"/>
      <c r="N98" s="168"/>
      <c r="O98" s="168"/>
      <c r="P98" s="169">
        <f>SUM(P99:P100)</f>
        <v>0</v>
      </c>
      <c r="Q98" s="168"/>
      <c r="R98" s="169">
        <f>SUM(R99:R100)</f>
        <v>0</v>
      </c>
      <c r="S98" s="168"/>
      <c r="T98" s="170">
        <f>SUM(T99:T100)</f>
        <v>1.33</v>
      </c>
      <c r="AR98" s="171" t="s">
        <v>21</v>
      </c>
      <c r="AT98" s="172" t="s">
        <v>78</v>
      </c>
      <c r="AU98" s="172" t="s">
        <v>21</v>
      </c>
      <c r="AY98" s="171" t="s">
        <v>125</v>
      </c>
      <c r="BK98" s="173">
        <f>SUM(BK99:BK100)</f>
        <v>0</v>
      </c>
    </row>
    <row r="99" spans="1:65" s="2" customFormat="1" ht="21.75" customHeight="1">
      <c r="A99" s="36"/>
      <c r="B99" s="37"/>
      <c r="C99" s="176" t="s">
        <v>145</v>
      </c>
      <c r="D99" s="176" t="s">
        <v>128</v>
      </c>
      <c r="E99" s="177" t="s">
        <v>241</v>
      </c>
      <c r="F99" s="178" t="s">
        <v>242</v>
      </c>
      <c r="G99" s="179" t="s">
        <v>243</v>
      </c>
      <c r="H99" s="180">
        <v>70</v>
      </c>
      <c r="I99" s="181"/>
      <c r="J99" s="182">
        <f>ROUND(I99*H99,2)</f>
        <v>0</v>
      </c>
      <c r="K99" s="178" t="s">
        <v>132</v>
      </c>
      <c r="L99" s="41"/>
      <c r="M99" s="183" t="s">
        <v>32</v>
      </c>
      <c r="N99" s="184" t="s">
        <v>50</v>
      </c>
      <c r="O99" s="66"/>
      <c r="P99" s="185">
        <f>O99*H99</f>
        <v>0</v>
      </c>
      <c r="Q99" s="185">
        <v>0</v>
      </c>
      <c r="R99" s="185">
        <f>Q99*H99</f>
        <v>0</v>
      </c>
      <c r="S99" s="185">
        <v>1.9E-2</v>
      </c>
      <c r="T99" s="186">
        <f>S99*H99</f>
        <v>1.33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150</v>
      </c>
      <c r="AT99" s="187" t="s">
        <v>128</v>
      </c>
      <c r="AU99" s="187" t="s">
        <v>88</v>
      </c>
      <c r="AY99" s="18" t="s">
        <v>125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8" t="s">
        <v>21</v>
      </c>
      <c r="BK99" s="188">
        <f>ROUND(I99*H99,2)</f>
        <v>0</v>
      </c>
      <c r="BL99" s="18" t="s">
        <v>150</v>
      </c>
      <c r="BM99" s="187" t="s">
        <v>1261</v>
      </c>
    </row>
    <row r="100" spans="1:65" s="2" customFormat="1" ht="11.25">
      <c r="A100" s="36"/>
      <c r="B100" s="37"/>
      <c r="C100" s="38"/>
      <c r="D100" s="189" t="s">
        <v>135</v>
      </c>
      <c r="E100" s="38"/>
      <c r="F100" s="190" t="s">
        <v>245</v>
      </c>
      <c r="G100" s="38"/>
      <c r="H100" s="38"/>
      <c r="I100" s="191"/>
      <c r="J100" s="38"/>
      <c r="K100" s="38"/>
      <c r="L100" s="41"/>
      <c r="M100" s="192"/>
      <c r="N100" s="193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8" t="s">
        <v>135</v>
      </c>
      <c r="AU100" s="18" t="s">
        <v>88</v>
      </c>
    </row>
    <row r="101" spans="1:65" s="12" customFormat="1" ht="22.9" customHeight="1">
      <c r="B101" s="160"/>
      <c r="C101" s="161"/>
      <c r="D101" s="162" t="s">
        <v>78</v>
      </c>
      <c r="E101" s="174" t="s">
        <v>979</v>
      </c>
      <c r="F101" s="174" t="s">
        <v>980</v>
      </c>
      <c r="G101" s="161"/>
      <c r="H101" s="161"/>
      <c r="I101" s="164"/>
      <c r="J101" s="175">
        <f>BK101</f>
        <v>0</v>
      </c>
      <c r="K101" s="161"/>
      <c r="L101" s="166"/>
      <c r="M101" s="167"/>
      <c r="N101" s="168"/>
      <c r="O101" s="168"/>
      <c r="P101" s="169">
        <f>SUM(P102:P110)</f>
        <v>0</v>
      </c>
      <c r="Q101" s="168"/>
      <c r="R101" s="169">
        <f>SUM(R102:R110)</f>
        <v>0</v>
      </c>
      <c r="S101" s="168"/>
      <c r="T101" s="170">
        <f>SUM(T102:T110)</f>
        <v>0</v>
      </c>
      <c r="AR101" s="171" t="s">
        <v>21</v>
      </c>
      <c r="AT101" s="172" t="s">
        <v>78</v>
      </c>
      <c r="AU101" s="172" t="s">
        <v>21</v>
      </c>
      <c r="AY101" s="171" t="s">
        <v>125</v>
      </c>
      <c r="BK101" s="173">
        <f>SUM(BK102:BK110)</f>
        <v>0</v>
      </c>
    </row>
    <row r="102" spans="1:65" s="2" customFormat="1" ht="24.2" customHeight="1">
      <c r="A102" s="36"/>
      <c r="B102" s="37"/>
      <c r="C102" s="176" t="s">
        <v>150</v>
      </c>
      <c r="D102" s="176" t="s">
        <v>128</v>
      </c>
      <c r="E102" s="177" t="s">
        <v>981</v>
      </c>
      <c r="F102" s="178" t="s">
        <v>982</v>
      </c>
      <c r="G102" s="179" t="s">
        <v>278</v>
      </c>
      <c r="H102" s="180">
        <v>3.81</v>
      </c>
      <c r="I102" s="181"/>
      <c r="J102" s="182">
        <f>ROUND(I102*H102,2)</f>
        <v>0</v>
      </c>
      <c r="K102" s="178" t="s">
        <v>132</v>
      </c>
      <c r="L102" s="41"/>
      <c r="M102" s="183" t="s">
        <v>32</v>
      </c>
      <c r="N102" s="184" t="s">
        <v>50</v>
      </c>
      <c r="O102" s="66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150</v>
      </c>
      <c r="AT102" s="187" t="s">
        <v>128</v>
      </c>
      <c r="AU102" s="187" t="s">
        <v>88</v>
      </c>
      <c r="AY102" s="18" t="s">
        <v>125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8" t="s">
        <v>21</v>
      </c>
      <c r="BK102" s="188">
        <f>ROUND(I102*H102,2)</f>
        <v>0</v>
      </c>
      <c r="BL102" s="18" t="s">
        <v>150</v>
      </c>
      <c r="BM102" s="187" t="s">
        <v>1262</v>
      </c>
    </row>
    <row r="103" spans="1:65" s="2" customFormat="1" ht="11.25">
      <c r="A103" s="36"/>
      <c r="B103" s="37"/>
      <c r="C103" s="38"/>
      <c r="D103" s="189" t="s">
        <v>135</v>
      </c>
      <c r="E103" s="38"/>
      <c r="F103" s="190" t="s">
        <v>984</v>
      </c>
      <c r="G103" s="38"/>
      <c r="H103" s="38"/>
      <c r="I103" s="191"/>
      <c r="J103" s="38"/>
      <c r="K103" s="38"/>
      <c r="L103" s="41"/>
      <c r="M103" s="192"/>
      <c r="N103" s="193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8" t="s">
        <v>135</v>
      </c>
      <c r="AU103" s="18" t="s">
        <v>88</v>
      </c>
    </row>
    <row r="104" spans="1:65" s="2" customFormat="1" ht="21.75" customHeight="1">
      <c r="A104" s="36"/>
      <c r="B104" s="37"/>
      <c r="C104" s="176" t="s">
        <v>124</v>
      </c>
      <c r="D104" s="176" t="s">
        <v>128</v>
      </c>
      <c r="E104" s="177" t="s">
        <v>985</v>
      </c>
      <c r="F104" s="178" t="s">
        <v>986</v>
      </c>
      <c r="G104" s="179" t="s">
        <v>278</v>
      </c>
      <c r="H104" s="180">
        <v>3.81</v>
      </c>
      <c r="I104" s="181"/>
      <c r="J104" s="182">
        <f>ROUND(I104*H104,2)</f>
        <v>0</v>
      </c>
      <c r="K104" s="178" t="s">
        <v>32</v>
      </c>
      <c r="L104" s="41"/>
      <c r="M104" s="183" t="s">
        <v>32</v>
      </c>
      <c r="N104" s="184" t="s">
        <v>50</v>
      </c>
      <c r="O104" s="66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7" t="s">
        <v>150</v>
      </c>
      <c r="AT104" s="187" t="s">
        <v>128</v>
      </c>
      <c r="AU104" s="187" t="s">
        <v>88</v>
      </c>
      <c r="AY104" s="18" t="s">
        <v>125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8" t="s">
        <v>21</v>
      </c>
      <c r="BK104" s="188">
        <f>ROUND(I104*H104,2)</f>
        <v>0</v>
      </c>
      <c r="BL104" s="18" t="s">
        <v>150</v>
      </c>
      <c r="BM104" s="187" t="s">
        <v>1263</v>
      </c>
    </row>
    <row r="105" spans="1:65" s="2" customFormat="1" ht="24.2" customHeight="1">
      <c r="A105" s="36"/>
      <c r="B105" s="37"/>
      <c r="C105" s="176" t="s">
        <v>159</v>
      </c>
      <c r="D105" s="176" t="s">
        <v>128</v>
      </c>
      <c r="E105" s="177" t="s">
        <v>989</v>
      </c>
      <c r="F105" s="178" t="s">
        <v>990</v>
      </c>
      <c r="G105" s="179" t="s">
        <v>278</v>
      </c>
      <c r="H105" s="180">
        <v>72.39</v>
      </c>
      <c r="I105" s="181"/>
      <c r="J105" s="182">
        <f>ROUND(I105*H105,2)</f>
        <v>0</v>
      </c>
      <c r="K105" s="178" t="s">
        <v>32</v>
      </c>
      <c r="L105" s="41"/>
      <c r="M105" s="183" t="s">
        <v>32</v>
      </c>
      <c r="N105" s="184" t="s">
        <v>50</v>
      </c>
      <c r="O105" s="66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7" t="s">
        <v>150</v>
      </c>
      <c r="AT105" s="187" t="s">
        <v>128</v>
      </c>
      <c r="AU105" s="187" t="s">
        <v>88</v>
      </c>
      <c r="AY105" s="18" t="s">
        <v>125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8" t="s">
        <v>21</v>
      </c>
      <c r="BK105" s="188">
        <f>ROUND(I105*H105,2)</f>
        <v>0</v>
      </c>
      <c r="BL105" s="18" t="s">
        <v>150</v>
      </c>
      <c r="BM105" s="187" t="s">
        <v>1264</v>
      </c>
    </row>
    <row r="106" spans="1:65" s="13" customFormat="1" ht="11.25">
      <c r="B106" s="200"/>
      <c r="C106" s="201"/>
      <c r="D106" s="202" t="s">
        <v>228</v>
      </c>
      <c r="E106" s="203" t="s">
        <v>32</v>
      </c>
      <c r="F106" s="204" t="s">
        <v>1265</v>
      </c>
      <c r="G106" s="201"/>
      <c r="H106" s="205">
        <v>3.81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228</v>
      </c>
      <c r="AU106" s="211" t="s">
        <v>88</v>
      </c>
      <c r="AV106" s="13" t="s">
        <v>88</v>
      </c>
      <c r="AW106" s="13" t="s">
        <v>39</v>
      </c>
      <c r="AX106" s="13" t="s">
        <v>79</v>
      </c>
      <c r="AY106" s="211" t="s">
        <v>125</v>
      </c>
    </row>
    <row r="107" spans="1:65" s="14" customFormat="1" ht="11.25">
      <c r="B107" s="212"/>
      <c r="C107" s="213"/>
      <c r="D107" s="202" t="s">
        <v>228</v>
      </c>
      <c r="E107" s="214" t="s">
        <v>32</v>
      </c>
      <c r="F107" s="215" t="s">
        <v>230</v>
      </c>
      <c r="G107" s="213"/>
      <c r="H107" s="216">
        <v>3.81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228</v>
      </c>
      <c r="AU107" s="222" t="s">
        <v>88</v>
      </c>
      <c r="AV107" s="14" t="s">
        <v>150</v>
      </c>
      <c r="AW107" s="14" t="s">
        <v>39</v>
      </c>
      <c r="AX107" s="14" t="s">
        <v>21</v>
      </c>
      <c r="AY107" s="222" t="s">
        <v>125</v>
      </c>
    </row>
    <row r="108" spans="1:65" s="13" customFormat="1" ht="11.25">
      <c r="B108" s="200"/>
      <c r="C108" s="201"/>
      <c r="D108" s="202" t="s">
        <v>228</v>
      </c>
      <c r="E108" s="201"/>
      <c r="F108" s="204" t="s">
        <v>1266</v>
      </c>
      <c r="G108" s="201"/>
      <c r="H108" s="205">
        <v>72.39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228</v>
      </c>
      <c r="AU108" s="211" t="s">
        <v>88</v>
      </c>
      <c r="AV108" s="13" t="s">
        <v>88</v>
      </c>
      <c r="AW108" s="13" t="s">
        <v>4</v>
      </c>
      <c r="AX108" s="13" t="s">
        <v>21</v>
      </c>
      <c r="AY108" s="211" t="s">
        <v>125</v>
      </c>
    </row>
    <row r="109" spans="1:65" s="2" customFormat="1" ht="24.2" customHeight="1">
      <c r="A109" s="36"/>
      <c r="B109" s="37"/>
      <c r="C109" s="176" t="s">
        <v>164</v>
      </c>
      <c r="D109" s="176" t="s">
        <v>128</v>
      </c>
      <c r="E109" s="177" t="s">
        <v>995</v>
      </c>
      <c r="F109" s="178" t="s">
        <v>996</v>
      </c>
      <c r="G109" s="179" t="s">
        <v>278</v>
      </c>
      <c r="H109" s="180">
        <v>3.81</v>
      </c>
      <c r="I109" s="181"/>
      <c r="J109" s="182">
        <f>ROUND(I109*H109,2)</f>
        <v>0</v>
      </c>
      <c r="K109" s="178" t="s">
        <v>132</v>
      </c>
      <c r="L109" s="41"/>
      <c r="M109" s="183" t="s">
        <v>32</v>
      </c>
      <c r="N109" s="184" t="s">
        <v>50</v>
      </c>
      <c r="O109" s="66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150</v>
      </c>
      <c r="AT109" s="187" t="s">
        <v>128</v>
      </c>
      <c r="AU109" s="187" t="s">
        <v>88</v>
      </c>
      <c r="AY109" s="18" t="s">
        <v>125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21</v>
      </c>
      <c r="BK109" s="188">
        <f>ROUND(I109*H109,2)</f>
        <v>0</v>
      </c>
      <c r="BL109" s="18" t="s">
        <v>150</v>
      </c>
      <c r="BM109" s="187" t="s">
        <v>1267</v>
      </c>
    </row>
    <row r="110" spans="1:65" s="2" customFormat="1" ht="11.25">
      <c r="A110" s="36"/>
      <c r="B110" s="37"/>
      <c r="C110" s="38"/>
      <c r="D110" s="189" t="s">
        <v>135</v>
      </c>
      <c r="E110" s="38"/>
      <c r="F110" s="190" t="s">
        <v>998</v>
      </c>
      <c r="G110" s="38"/>
      <c r="H110" s="38"/>
      <c r="I110" s="191"/>
      <c r="J110" s="38"/>
      <c r="K110" s="38"/>
      <c r="L110" s="41"/>
      <c r="M110" s="192"/>
      <c r="N110" s="193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8" t="s">
        <v>135</v>
      </c>
      <c r="AU110" s="18" t="s">
        <v>88</v>
      </c>
    </row>
    <row r="111" spans="1:65" s="12" customFormat="1" ht="25.9" customHeight="1">
      <c r="B111" s="160"/>
      <c r="C111" s="161"/>
      <c r="D111" s="162" t="s">
        <v>78</v>
      </c>
      <c r="E111" s="163" t="s">
        <v>246</v>
      </c>
      <c r="F111" s="163" t="s">
        <v>247</v>
      </c>
      <c r="G111" s="161"/>
      <c r="H111" s="161"/>
      <c r="I111" s="164"/>
      <c r="J111" s="165">
        <f>BK111</f>
        <v>0</v>
      </c>
      <c r="K111" s="161"/>
      <c r="L111" s="166"/>
      <c r="M111" s="167"/>
      <c r="N111" s="168"/>
      <c r="O111" s="168"/>
      <c r="P111" s="169">
        <f>P112+P115+P140+P154</f>
        <v>0</v>
      </c>
      <c r="Q111" s="168"/>
      <c r="R111" s="169">
        <f>R112+R115+R140+R154</f>
        <v>0.85813000000000006</v>
      </c>
      <c r="S111" s="168"/>
      <c r="T111" s="170">
        <f>T112+T115+T140+T154</f>
        <v>2.4800000000000004</v>
      </c>
      <c r="AR111" s="171" t="s">
        <v>88</v>
      </c>
      <c r="AT111" s="172" t="s">
        <v>78</v>
      </c>
      <c r="AU111" s="172" t="s">
        <v>79</v>
      </c>
      <c r="AY111" s="171" t="s">
        <v>125</v>
      </c>
      <c r="BK111" s="173">
        <f>BK112+BK115+BK140+BK154</f>
        <v>0</v>
      </c>
    </row>
    <row r="112" spans="1:65" s="12" customFormat="1" ht="22.9" customHeight="1">
      <c r="B112" s="160"/>
      <c r="C112" s="161"/>
      <c r="D112" s="162" t="s">
        <v>78</v>
      </c>
      <c r="E112" s="174" t="s">
        <v>800</v>
      </c>
      <c r="F112" s="174" t="s">
        <v>801</v>
      </c>
      <c r="G112" s="161"/>
      <c r="H112" s="161"/>
      <c r="I112" s="164"/>
      <c r="J112" s="175">
        <f>BK112</f>
        <v>0</v>
      </c>
      <c r="K112" s="161"/>
      <c r="L112" s="166"/>
      <c r="M112" s="167"/>
      <c r="N112" s="168"/>
      <c r="O112" s="168"/>
      <c r="P112" s="169">
        <f>SUM(P113:P114)</f>
        <v>0</v>
      </c>
      <c r="Q112" s="168"/>
      <c r="R112" s="169">
        <f>SUM(R113:R114)</f>
        <v>4.888E-2</v>
      </c>
      <c r="S112" s="168"/>
      <c r="T112" s="170">
        <f>SUM(T113:T114)</f>
        <v>0</v>
      </c>
      <c r="AR112" s="171" t="s">
        <v>88</v>
      </c>
      <c r="AT112" s="172" t="s">
        <v>78</v>
      </c>
      <c r="AU112" s="172" t="s">
        <v>21</v>
      </c>
      <c r="AY112" s="171" t="s">
        <v>125</v>
      </c>
      <c r="BK112" s="173">
        <f>SUM(BK113:BK114)</f>
        <v>0</v>
      </c>
    </row>
    <row r="113" spans="1:65" s="2" customFormat="1" ht="24.2" customHeight="1">
      <c r="A113" s="36"/>
      <c r="B113" s="37"/>
      <c r="C113" s="176" t="s">
        <v>169</v>
      </c>
      <c r="D113" s="176" t="s">
        <v>128</v>
      </c>
      <c r="E113" s="177" t="s">
        <v>1268</v>
      </c>
      <c r="F113" s="178" t="s">
        <v>1269</v>
      </c>
      <c r="G113" s="179" t="s">
        <v>238</v>
      </c>
      <c r="H113" s="180">
        <v>26</v>
      </c>
      <c r="I113" s="181"/>
      <c r="J113" s="182">
        <f>ROUND(I113*H113,2)</f>
        <v>0</v>
      </c>
      <c r="K113" s="178" t="s">
        <v>132</v>
      </c>
      <c r="L113" s="41"/>
      <c r="M113" s="183" t="s">
        <v>32</v>
      </c>
      <c r="N113" s="184" t="s">
        <v>50</v>
      </c>
      <c r="O113" s="66"/>
      <c r="P113" s="185">
        <f>O113*H113</f>
        <v>0</v>
      </c>
      <c r="Q113" s="185">
        <v>1.8799999999999999E-3</v>
      </c>
      <c r="R113" s="185">
        <f>Q113*H113</f>
        <v>4.888E-2</v>
      </c>
      <c r="S113" s="185">
        <v>0</v>
      </c>
      <c r="T113" s="18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7" t="s">
        <v>252</v>
      </c>
      <c r="AT113" s="187" t="s">
        <v>128</v>
      </c>
      <c r="AU113" s="187" t="s">
        <v>88</v>
      </c>
      <c r="AY113" s="18" t="s">
        <v>125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8" t="s">
        <v>21</v>
      </c>
      <c r="BK113" s="188">
        <f>ROUND(I113*H113,2)</f>
        <v>0</v>
      </c>
      <c r="BL113" s="18" t="s">
        <v>252</v>
      </c>
      <c r="BM113" s="187" t="s">
        <v>1270</v>
      </c>
    </row>
    <row r="114" spans="1:65" s="2" customFormat="1" ht="11.25">
      <c r="A114" s="36"/>
      <c r="B114" s="37"/>
      <c r="C114" s="38"/>
      <c r="D114" s="189" t="s">
        <v>135</v>
      </c>
      <c r="E114" s="38"/>
      <c r="F114" s="190" t="s">
        <v>1271</v>
      </c>
      <c r="G114" s="38"/>
      <c r="H114" s="38"/>
      <c r="I114" s="191"/>
      <c r="J114" s="38"/>
      <c r="K114" s="38"/>
      <c r="L114" s="41"/>
      <c r="M114" s="192"/>
      <c r="N114" s="193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8" t="s">
        <v>135</v>
      </c>
      <c r="AU114" s="18" t="s">
        <v>88</v>
      </c>
    </row>
    <row r="115" spans="1:65" s="12" customFormat="1" ht="22.9" customHeight="1">
      <c r="B115" s="160"/>
      <c r="C115" s="161"/>
      <c r="D115" s="162" t="s">
        <v>78</v>
      </c>
      <c r="E115" s="174" t="s">
        <v>1272</v>
      </c>
      <c r="F115" s="174" t="s">
        <v>1273</v>
      </c>
      <c r="G115" s="161"/>
      <c r="H115" s="161"/>
      <c r="I115" s="164"/>
      <c r="J115" s="175">
        <f>BK115</f>
        <v>0</v>
      </c>
      <c r="K115" s="161"/>
      <c r="L115" s="166"/>
      <c r="M115" s="167"/>
      <c r="N115" s="168"/>
      <c r="O115" s="168"/>
      <c r="P115" s="169">
        <f>SUM(P116:P139)</f>
        <v>0</v>
      </c>
      <c r="Q115" s="168"/>
      <c r="R115" s="169">
        <f>SUM(R116:R139)</f>
        <v>0.13376000000000002</v>
      </c>
      <c r="S115" s="168"/>
      <c r="T115" s="170">
        <f>SUM(T116:T139)</f>
        <v>0.57600000000000007</v>
      </c>
      <c r="AR115" s="171" t="s">
        <v>88</v>
      </c>
      <c r="AT115" s="172" t="s">
        <v>78</v>
      </c>
      <c r="AU115" s="172" t="s">
        <v>21</v>
      </c>
      <c r="AY115" s="171" t="s">
        <v>125</v>
      </c>
      <c r="BK115" s="173">
        <f>SUM(BK116:BK139)</f>
        <v>0</v>
      </c>
    </row>
    <row r="116" spans="1:65" s="2" customFormat="1" ht="16.5" customHeight="1">
      <c r="A116" s="36"/>
      <c r="B116" s="37"/>
      <c r="C116" s="176" t="s">
        <v>174</v>
      </c>
      <c r="D116" s="176" t="s">
        <v>128</v>
      </c>
      <c r="E116" s="177" t="s">
        <v>1274</v>
      </c>
      <c r="F116" s="178" t="s">
        <v>1275</v>
      </c>
      <c r="G116" s="179" t="s">
        <v>243</v>
      </c>
      <c r="H116" s="180">
        <v>180</v>
      </c>
      <c r="I116" s="181"/>
      <c r="J116" s="182">
        <f>ROUND(I116*H116,2)</f>
        <v>0</v>
      </c>
      <c r="K116" s="178" t="s">
        <v>132</v>
      </c>
      <c r="L116" s="41"/>
      <c r="M116" s="183" t="s">
        <v>32</v>
      </c>
      <c r="N116" s="184" t="s">
        <v>50</v>
      </c>
      <c r="O116" s="66"/>
      <c r="P116" s="185">
        <f>O116*H116</f>
        <v>0</v>
      </c>
      <c r="Q116" s="185">
        <v>2.0000000000000002E-5</v>
      </c>
      <c r="R116" s="185">
        <f>Q116*H116</f>
        <v>3.6000000000000003E-3</v>
      </c>
      <c r="S116" s="185">
        <v>3.2000000000000002E-3</v>
      </c>
      <c r="T116" s="186">
        <f>S116*H116</f>
        <v>0.57600000000000007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7" t="s">
        <v>252</v>
      </c>
      <c r="AT116" s="187" t="s">
        <v>128</v>
      </c>
      <c r="AU116" s="187" t="s">
        <v>88</v>
      </c>
      <c r="AY116" s="18" t="s">
        <v>125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8" t="s">
        <v>21</v>
      </c>
      <c r="BK116" s="188">
        <f>ROUND(I116*H116,2)</f>
        <v>0</v>
      </c>
      <c r="BL116" s="18" t="s">
        <v>252</v>
      </c>
      <c r="BM116" s="187" t="s">
        <v>1276</v>
      </c>
    </row>
    <row r="117" spans="1:65" s="2" customFormat="1" ht="11.25">
      <c r="A117" s="36"/>
      <c r="B117" s="37"/>
      <c r="C117" s="38"/>
      <c r="D117" s="189" t="s">
        <v>135</v>
      </c>
      <c r="E117" s="38"/>
      <c r="F117" s="190" t="s">
        <v>1277</v>
      </c>
      <c r="G117" s="38"/>
      <c r="H117" s="38"/>
      <c r="I117" s="191"/>
      <c r="J117" s="38"/>
      <c r="K117" s="38"/>
      <c r="L117" s="41"/>
      <c r="M117" s="192"/>
      <c r="N117" s="193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8" t="s">
        <v>135</v>
      </c>
      <c r="AU117" s="18" t="s">
        <v>88</v>
      </c>
    </row>
    <row r="118" spans="1:65" s="2" customFormat="1" ht="24.2" customHeight="1">
      <c r="A118" s="36"/>
      <c r="B118" s="37"/>
      <c r="C118" s="176" t="s">
        <v>179</v>
      </c>
      <c r="D118" s="176" t="s">
        <v>128</v>
      </c>
      <c r="E118" s="177" t="s">
        <v>1278</v>
      </c>
      <c r="F118" s="178" t="s">
        <v>1279</v>
      </c>
      <c r="G118" s="179" t="s">
        <v>243</v>
      </c>
      <c r="H118" s="180">
        <v>124</v>
      </c>
      <c r="I118" s="181"/>
      <c r="J118" s="182">
        <f>ROUND(I118*H118,2)</f>
        <v>0</v>
      </c>
      <c r="K118" s="178" t="s">
        <v>132</v>
      </c>
      <c r="L118" s="41"/>
      <c r="M118" s="183" t="s">
        <v>32</v>
      </c>
      <c r="N118" s="184" t="s">
        <v>50</v>
      </c>
      <c r="O118" s="66"/>
      <c r="P118" s="185">
        <f>O118*H118</f>
        <v>0</v>
      </c>
      <c r="Q118" s="185">
        <v>5.1000000000000004E-4</v>
      </c>
      <c r="R118" s="185">
        <f>Q118*H118</f>
        <v>6.3240000000000005E-2</v>
      </c>
      <c r="S118" s="185">
        <v>0</v>
      </c>
      <c r="T118" s="18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252</v>
      </c>
      <c r="AT118" s="187" t="s">
        <v>128</v>
      </c>
      <c r="AU118" s="187" t="s">
        <v>88</v>
      </c>
      <c r="AY118" s="18" t="s">
        <v>125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8" t="s">
        <v>21</v>
      </c>
      <c r="BK118" s="188">
        <f>ROUND(I118*H118,2)</f>
        <v>0</v>
      </c>
      <c r="BL118" s="18" t="s">
        <v>252</v>
      </c>
      <c r="BM118" s="187" t="s">
        <v>1280</v>
      </c>
    </row>
    <row r="119" spans="1:65" s="2" customFormat="1" ht="11.25">
      <c r="A119" s="36"/>
      <c r="B119" s="37"/>
      <c r="C119" s="38"/>
      <c r="D119" s="189" t="s">
        <v>135</v>
      </c>
      <c r="E119" s="38"/>
      <c r="F119" s="190" t="s">
        <v>1281</v>
      </c>
      <c r="G119" s="38"/>
      <c r="H119" s="38"/>
      <c r="I119" s="191"/>
      <c r="J119" s="38"/>
      <c r="K119" s="38"/>
      <c r="L119" s="41"/>
      <c r="M119" s="192"/>
      <c r="N119" s="193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8" t="s">
        <v>135</v>
      </c>
      <c r="AU119" s="18" t="s">
        <v>88</v>
      </c>
    </row>
    <row r="120" spans="1:65" s="2" customFormat="1" ht="24.2" customHeight="1">
      <c r="A120" s="36"/>
      <c r="B120" s="37"/>
      <c r="C120" s="176" t="s">
        <v>184</v>
      </c>
      <c r="D120" s="176" t="s">
        <v>128</v>
      </c>
      <c r="E120" s="177" t="s">
        <v>1282</v>
      </c>
      <c r="F120" s="178" t="s">
        <v>1283</v>
      </c>
      <c r="G120" s="179" t="s">
        <v>243</v>
      </c>
      <c r="H120" s="180">
        <v>17</v>
      </c>
      <c r="I120" s="181"/>
      <c r="J120" s="182">
        <f>ROUND(I120*H120,2)</f>
        <v>0</v>
      </c>
      <c r="K120" s="178" t="s">
        <v>132</v>
      </c>
      <c r="L120" s="41"/>
      <c r="M120" s="183" t="s">
        <v>32</v>
      </c>
      <c r="N120" s="184" t="s">
        <v>50</v>
      </c>
      <c r="O120" s="66"/>
      <c r="P120" s="185">
        <f>O120*H120</f>
        <v>0</v>
      </c>
      <c r="Q120" s="185">
        <v>6.2E-4</v>
      </c>
      <c r="R120" s="185">
        <f>Q120*H120</f>
        <v>1.0540000000000001E-2</v>
      </c>
      <c r="S120" s="185">
        <v>0</v>
      </c>
      <c r="T120" s="18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7" t="s">
        <v>252</v>
      </c>
      <c r="AT120" s="187" t="s">
        <v>128</v>
      </c>
      <c r="AU120" s="187" t="s">
        <v>88</v>
      </c>
      <c r="AY120" s="18" t="s">
        <v>125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8" t="s">
        <v>21</v>
      </c>
      <c r="BK120" s="188">
        <f>ROUND(I120*H120,2)</f>
        <v>0</v>
      </c>
      <c r="BL120" s="18" t="s">
        <v>252</v>
      </c>
      <c r="BM120" s="187" t="s">
        <v>1284</v>
      </c>
    </row>
    <row r="121" spans="1:65" s="2" customFormat="1" ht="11.25">
      <c r="A121" s="36"/>
      <c r="B121" s="37"/>
      <c r="C121" s="38"/>
      <c r="D121" s="189" t="s">
        <v>135</v>
      </c>
      <c r="E121" s="38"/>
      <c r="F121" s="190" t="s">
        <v>1285</v>
      </c>
      <c r="G121" s="38"/>
      <c r="H121" s="38"/>
      <c r="I121" s="191"/>
      <c r="J121" s="38"/>
      <c r="K121" s="38"/>
      <c r="L121" s="41"/>
      <c r="M121" s="192"/>
      <c r="N121" s="193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135</v>
      </c>
      <c r="AU121" s="18" t="s">
        <v>88</v>
      </c>
    </row>
    <row r="122" spans="1:65" s="2" customFormat="1" ht="24.2" customHeight="1">
      <c r="A122" s="36"/>
      <c r="B122" s="37"/>
      <c r="C122" s="176" t="s">
        <v>191</v>
      </c>
      <c r="D122" s="176" t="s">
        <v>128</v>
      </c>
      <c r="E122" s="177" t="s">
        <v>1286</v>
      </c>
      <c r="F122" s="178" t="s">
        <v>1287</v>
      </c>
      <c r="G122" s="179" t="s">
        <v>243</v>
      </c>
      <c r="H122" s="180">
        <v>18</v>
      </c>
      <c r="I122" s="181"/>
      <c r="J122" s="182">
        <f>ROUND(I122*H122,2)</f>
        <v>0</v>
      </c>
      <c r="K122" s="178" t="s">
        <v>132</v>
      </c>
      <c r="L122" s="41"/>
      <c r="M122" s="183" t="s">
        <v>32</v>
      </c>
      <c r="N122" s="184" t="s">
        <v>50</v>
      </c>
      <c r="O122" s="66"/>
      <c r="P122" s="185">
        <f>O122*H122</f>
        <v>0</v>
      </c>
      <c r="Q122" s="185">
        <v>9.5E-4</v>
      </c>
      <c r="R122" s="185">
        <f>Q122*H122</f>
        <v>1.7100000000000001E-2</v>
      </c>
      <c r="S122" s="185">
        <v>0</v>
      </c>
      <c r="T122" s="18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7" t="s">
        <v>252</v>
      </c>
      <c r="AT122" s="187" t="s">
        <v>128</v>
      </c>
      <c r="AU122" s="187" t="s">
        <v>88</v>
      </c>
      <c r="AY122" s="18" t="s">
        <v>125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8" t="s">
        <v>21</v>
      </c>
      <c r="BK122" s="188">
        <f>ROUND(I122*H122,2)</f>
        <v>0</v>
      </c>
      <c r="BL122" s="18" t="s">
        <v>252</v>
      </c>
      <c r="BM122" s="187" t="s">
        <v>1288</v>
      </c>
    </row>
    <row r="123" spans="1:65" s="2" customFormat="1" ht="11.25">
      <c r="A123" s="36"/>
      <c r="B123" s="37"/>
      <c r="C123" s="38"/>
      <c r="D123" s="189" t="s">
        <v>135</v>
      </c>
      <c r="E123" s="38"/>
      <c r="F123" s="190" t="s">
        <v>1289</v>
      </c>
      <c r="G123" s="38"/>
      <c r="H123" s="38"/>
      <c r="I123" s="191"/>
      <c r="J123" s="38"/>
      <c r="K123" s="38"/>
      <c r="L123" s="41"/>
      <c r="M123" s="192"/>
      <c r="N123" s="193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8" t="s">
        <v>135</v>
      </c>
      <c r="AU123" s="18" t="s">
        <v>88</v>
      </c>
    </row>
    <row r="124" spans="1:65" s="2" customFormat="1" ht="24.2" customHeight="1">
      <c r="A124" s="36"/>
      <c r="B124" s="37"/>
      <c r="C124" s="176" t="s">
        <v>196</v>
      </c>
      <c r="D124" s="176" t="s">
        <v>128</v>
      </c>
      <c r="E124" s="177" t="s">
        <v>1290</v>
      </c>
      <c r="F124" s="178" t="s">
        <v>1291</v>
      </c>
      <c r="G124" s="179" t="s">
        <v>243</v>
      </c>
      <c r="H124" s="180">
        <v>16</v>
      </c>
      <c r="I124" s="181"/>
      <c r="J124" s="182">
        <f>ROUND(I124*H124,2)</f>
        <v>0</v>
      </c>
      <c r="K124" s="178" t="s">
        <v>132</v>
      </c>
      <c r="L124" s="41"/>
      <c r="M124" s="183" t="s">
        <v>32</v>
      </c>
      <c r="N124" s="184" t="s">
        <v>50</v>
      </c>
      <c r="O124" s="66"/>
      <c r="P124" s="185">
        <f>O124*H124</f>
        <v>0</v>
      </c>
      <c r="Q124" s="185">
        <v>1.1900000000000001E-3</v>
      </c>
      <c r="R124" s="185">
        <f>Q124*H124</f>
        <v>1.9040000000000001E-2</v>
      </c>
      <c r="S124" s="185">
        <v>0</v>
      </c>
      <c r="T124" s="18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252</v>
      </c>
      <c r="AT124" s="187" t="s">
        <v>128</v>
      </c>
      <c r="AU124" s="187" t="s">
        <v>88</v>
      </c>
      <c r="AY124" s="18" t="s">
        <v>125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8" t="s">
        <v>21</v>
      </c>
      <c r="BK124" s="188">
        <f>ROUND(I124*H124,2)</f>
        <v>0</v>
      </c>
      <c r="BL124" s="18" t="s">
        <v>252</v>
      </c>
      <c r="BM124" s="187" t="s">
        <v>1292</v>
      </c>
    </row>
    <row r="125" spans="1:65" s="2" customFormat="1" ht="11.25">
      <c r="A125" s="36"/>
      <c r="B125" s="37"/>
      <c r="C125" s="38"/>
      <c r="D125" s="189" t="s">
        <v>135</v>
      </c>
      <c r="E125" s="38"/>
      <c r="F125" s="190" t="s">
        <v>1293</v>
      </c>
      <c r="G125" s="38"/>
      <c r="H125" s="38"/>
      <c r="I125" s="191"/>
      <c r="J125" s="38"/>
      <c r="K125" s="38"/>
      <c r="L125" s="41"/>
      <c r="M125" s="192"/>
      <c r="N125" s="193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135</v>
      </c>
      <c r="AU125" s="18" t="s">
        <v>88</v>
      </c>
    </row>
    <row r="126" spans="1:65" s="2" customFormat="1" ht="21.75" customHeight="1">
      <c r="A126" s="36"/>
      <c r="B126" s="37"/>
      <c r="C126" s="176" t="s">
        <v>203</v>
      </c>
      <c r="D126" s="176" t="s">
        <v>128</v>
      </c>
      <c r="E126" s="177" t="s">
        <v>1294</v>
      </c>
      <c r="F126" s="178" t="s">
        <v>1295</v>
      </c>
      <c r="G126" s="179" t="s">
        <v>238</v>
      </c>
      <c r="H126" s="180">
        <v>42</v>
      </c>
      <c r="I126" s="181"/>
      <c r="J126" s="182">
        <f>ROUND(I126*H126,2)</f>
        <v>0</v>
      </c>
      <c r="K126" s="178" t="s">
        <v>132</v>
      </c>
      <c r="L126" s="41"/>
      <c r="M126" s="183" t="s">
        <v>32</v>
      </c>
      <c r="N126" s="184" t="s">
        <v>50</v>
      </c>
      <c r="O126" s="66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7" t="s">
        <v>252</v>
      </c>
      <c r="AT126" s="187" t="s">
        <v>128</v>
      </c>
      <c r="AU126" s="187" t="s">
        <v>88</v>
      </c>
      <c r="AY126" s="18" t="s">
        <v>125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8" t="s">
        <v>21</v>
      </c>
      <c r="BK126" s="188">
        <f>ROUND(I126*H126,2)</f>
        <v>0</v>
      </c>
      <c r="BL126" s="18" t="s">
        <v>252</v>
      </c>
      <c r="BM126" s="187" t="s">
        <v>1296</v>
      </c>
    </row>
    <row r="127" spans="1:65" s="2" customFormat="1" ht="11.25">
      <c r="A127" s="36"/>
      <c r="B127" s="37"/>
      <c r="C127" s="38"/>
      <c r="D127" s="189" t="s">
        <v>135</v>
      </c>
      <c r="E127" s="38"/>
      <c r="F127" s="190" t="s">
        <v>1297</v>
      </c>
      <c r="G127" s="38"/>
      <c r="H127" s="38"/>
      <c r="I127" s="191"/>
      <c r="J127" s="38"/>
      <c r="K127" s="38"/>
      <c r="L127" s="41"/>
      <c r="M127" s="192"/>
      <c r="N127" s="193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8" t="s">
        <v>135</v>
      </c>
      <c r="AU127" s="18" t="s">
        <v>88</v>
      </c>
    </row>
    <row r="128" spans="1:65" s="2" customFormat="1" ht="24.2" customHeight="1">
      <c r="A128" s="36"/>
      <c r="B128" s="37"/>
      <c r="C128" s="176" t="s">
        <v>8</v>
      </c>
      <c r="D128" s="176" t="s">
        <v>128</v>
      </c>
      <c r="E128" s="177" t="s">
        <v>1298</v>
      </c>
      <c r="F128" s="178" t="s">
        <v>1299</v>
      </c>
      <c r="G128" s="179" t="s">
        <v>243</v>
      </c>
      <c r="H128" s="180">
        <v>175</v>
      </c>
      <c r="I128" s="181"/>
      <c r="J128" s="182">
        <f>ROUND(I128*H128,2)</f>
        <v>0</v>
      </c>
      <c r="K128" s="178" t="s">
        <v>132</v>
      </c>
      <c r="L128" s="41"/>
      <c r="M128" s="183" t="s">
        <v>32</v>
      </c>
      <c r="N128" s="184" t="s">
        <v>50</v>
      </c>
      <c r="O128" s="66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7" t="s">
        <v>252</v>
      </c>
      <c r="AT128" s="187" t="s">
        <v>128</v>
      </c>
      <c r="AU128" s="187" t="s">
        <v>88</v>
      </c>
      <c r="AY128" s="18" t="s">
        <v>125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8" t="s">
        <v>21</v>
      </c>
      <c r="BK128" s="188">
        <f>ROUND(I128*H128,2)</f>
        <v>0</v>
      </c>
      <c r="BL128" s="18" t="s">
        <v>252</v>
      </c>
      <c r="BM128" s="187" t="s">
        <v>1300</v>
      </c>
    </row>
    <row r="129" spans="1:65" s="2" customFormat="1" ht="11.25">
      <c r="A129" s="36"/>
      <c r="B129" s="37"/>
      <c r="C129" s="38"/>
      <c r="D129" s="189" t="s">
        <v>135</v>
      </c>
      <c r="E129" s="38"/>
      <c r="F129" s="190" t="s">
        <v>1301</v>
      </c>
      <c r="G129" s="38"/>
      <c r="H129" s="38"/>
      <c r="I129" s="191"/>
      <c r="J129" s="38"/>
      <c r="K129" s="38"/>
      <c r="L129" s="41"/>
      <c r="M129" s="192"/>
      <c r="N129" s="193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8" t="s">
        <v>135</v>
      </c>
      <c r="AU129" s="18" t="s">
        <v>88</v>
      </c>
    </row>
    <row r="130" spans="1:65" s="2" customFormat="1" ht="33" customHeight="1">
      <c r="A130" s="36"/>
      <c r="B130" s="37"/>
      <c r="C130" s="176" t="s">
        <v>252</v>
      </c>
      <c r="D130" s="176" t="s">
        <v>128</v>
      </c>
      <c r="E130" s="177" t="s">
        <v>1302</v>
      </c>
      <c r="F130" s="178" t="s">
        <v>1303</v>
      </c>
      <c r="G130" s="179" t="s">
        <v>243</v>
      </c>
      <c r="H130" s="180">
        <v>80</v>
      </c>
      <c r="I130" s="181"/>
      <c r="J130" s="182">
        <f>ROUND(I130*H130,2)</f>
        <v>0</v>
      </c>
      <c r="K130" s="178" t="s">
        <v>132</v>
      </c>
      <c r="L130" s="41"/>
      <c r="M130" s="183" t="s">
        <v>32</v>
      </c>
      <c r="N130" s="184" t="s">
        <v>50</v>
      </c>
      <c r="O130" s="66"/>
      <c r="P130" s="185">
        <f>O130*H130</f>
        <v>0</v>
      </c>
      <c r="Q130" s="185">
        <v>1.2E-4</v>
      </c>
      <c r="R130" s="185">
        <f>Q130*H130</f>
        <v>9.6000000000000009E-3</v>
      </c>
      <c r="S130" s="185">
        <v>0</v>
      </c>
      <c r="T130" s="18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252</v>
      </c>
      <c r="AT130" s="187" t="s">
        <v>128</v>
      </c>
      <c r="AU130" s="187" t="s">
        <v>88</v>
      </c>
      <c r="AY130" s="18" t="s">
        <v>125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8" t="s">
        <v>21</v>
      </c>
      <c r="BK130" s="188">
        <f>ROUND(I130*H130,2)</f>
        <v>0</v>
      </c>
      <c r="BL130" s="18" t="s">
        <v>252</v>
      </c>
      <c r="BM130" s="187" t="s">
        <v>1304</v>
      </c>
    </row>
    <row r="131" spans="1:65" s="2" customFormat="1" ht="11.25">
      <c r="A131" s="36"/>
      <c r="B131" s="37"/>
      <c r="C131" s="38"/>
      <c r="D131" s="189" t="s">
        <v>135</v>
      </c>
      <c r="E131" s="38"/>
      <c r="F131" s="190" t="s">
        <v>1305</v>
      </c>
      <c r="G131" s="38"/>
      <c r="H131" s="38"/>
      <c r="I131" s="191"/>
      <c r="J131" s="38"/>
      <c r="K131" s="38"/>
      <c r="L131" s="41"/>
      <c r="M131" s="192"/>
      <c r="N131" s="193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8" t="s">
        <v>135</v>
      </c>
      <c r="AU131" s="18" t="s">
        <v>88</v>
      </c>
    </row>
    <row r="132" spans="1:65" s="2" customFormat="1" ht="33" customHeight="1">
      <c r="A132" s="36"/>
      <c r="B132" s="37"/>
      <c r="C132" s="176" t="s">
        <v>299</v>
      </c>
      <c r="D132" s="176" t="s">
        <v>128</v>
      </c>
      <c r="E132" s="177" t="s">
        <v>1306</v>
      </c>
      <c r="F132" s="178" t="s">
        <v>1307</v>
      </c>
      <c r="G132" s="179" t="s">
        <v>243</v>
      </c>
      <c r="H132" s="180">
        <v>34</v>
      </c>
      <c r="I132" s="181"/>
      <c r="J132" s="182">
        <f>ROUND(I132*H132,2)</f>
        <v>0</v>
      </c>
      <c r="K132" s="178" t="s">
        <v>132</v>
      </c>
      <c r="L132" s="41"/>
      <c r="M132" s="183" t="s">
        <v>32</v>
      </c>
      <c r="N132" s="184" t="s">
        <v>50</v>
      </c>
      <c r="O132" s="66"/>
      <c r="P132" s="185">
        <f>O132*H132</f>
        <v>0</v>
      </c>
      <c r="Q132" s="185">
        <v>2.0000000000000001E-4</v>
      </c>
      <c r="R132" s="185">
        <f>Q132*H132</f>
        <v>6.8000000000000005E-3</v>
      </c>
      <c r="S132" s="185">
        <v>0</v>
      </c>
      <c r="T132" s="18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7" t="s">
        <v>252</v>
      </c>
      <c r="AT132" s="187" t="s">
        <v>128</v>
      </c>
      <c r="AU132" s="187" t="s">
        <v>88</v>
      </c>
      <c r="AY132" s="18" t="s">
        <v>125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8" t="s">
        <v>21</v>
      </c>
      <c r="BK132" s="188">
        <f>ROUND(I132*H132,2)</f>
        <v>0</v>
      </c>
      <c r="BL132" s="18" t="s">
        <v>252</v>
      </c>
      <c r="BM132" s="187" t="s">
        <v>1308</v>
      </c>
    </row>
    <row r="133" spans="1:65" s="2" customFormat="1" ht="11.25">
      <c r="A133" s="36"/>
      <c r="B133" s="37"/>
      <c r="C133" s="38"/>
      <c r="D133" s="189" t="s">
        <v>135</v>
      </c>
      <c r="E133" s="38"/>
      <c r="F133" s="190" t="s">
        <v>1309</v>
      </c>
      <c r="G133" s="38"/>
      <c r="H133" s="38"/>
      <c r="I133" s="191"/>
      <c r="J133" s="38"/>
      <c r="K133" s="38"/>
      <c r="L133" s="41"/>
      <c r="M133" s="192"/>
      <c r="N133" s="193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8" t="s">
        <v>135</v>
      </c>
      <c r="AU133" s="18" t="s">
        <v>88</v>
      </c>
    </row>
    <row r="134" spans="1:65" s="2" customFormat="1" ht="33" customHeight="1">
      <c r="A134" s="36"/>
      <c r="B134" s="37"/>
      <c r="C134" s="176" t="s">
        <v>304</v>
      </c>
      <c r="D134" s="176" t="s">
        <v>128</v>
      </c>
      <c r="E134" s="177" t="s">
        <v>1310</v>
      </c>
      <c r="F134" s="178" t="s">
        <v>1311</v>
      </c>
      <c r="G134" s="179" t="s">
        <v>243</v>
      </c>
      <c r="H134" s="180">
        <v>16</v>
      </c>
      <c r="I134" s="181"/>
      <c r="J134" s="182">
        <f>ROUND(I134*H134,2)</f>
        <v>0</v>
      </c>
      <c r="K134" s="178" t="s">
        <v>132</v>
      </c>
      <c r="L134" s="41"/>
      <c r="M134" s="183" t="s">
        <v>32</v>
      </c>
      <c r="N134" s="184" t="s">
        <v>50</v>
      </c>
      <c r="O134" s="66"/>
      <c r="P134" s="185">
        <f>O134*H134</f>
        <v>0</v>
      </c>
      <c r="Q134" s="185">
        <v>2.4000000000000001E-4</v>
      </c>
      <c r="R134" s="185">
        <f>Q134*H134</f>
        <v>3.8400000000000001E-3</v>
      </c>
      <c r="S134" s="185">
        <v>0</v>
      </c>
      <c r="T134" s="18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7" t="s">
        <v>252</v>
      </c>
      <c r="AT134" s="187" t="s">
        <v>128</v>
      </c>
      <c r="AU134" s="187" t="s">
        <v>88</v>
      </c>
      <c r="AY134" s="18" t="s">
        <v>125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8" t="s">
        <v>21</v>
      </c>
      <c r="BK134" s="188">
        <f>ROUND(I134*H134,2)</f>
        <v>0</v>
      </c>
      <c r="BL134" s="18" t="s">
        <v>252</v>
      </c>
      <c r="BM134" s="187" t="s">
        <v>1312</v>
      </c>
    </row>
    <row r="135" spans="1:65" s="2" customFormat="1" ht="11.25">
      <c r="A135" s="36"/>
      <c r="B135" s="37"/>
      <c r="C135" s="38"/>
      <c r="D135" s="189" t="s">
        <v>135</v>
      </c>
      <c r="E135" s="38"/>
      <c r="F135" s="190" t="s">
        <v>1313</v>
      </c>
      <c r="G135" s="38"/>
      <c r="H135" s="38"/>
      <c r="I135" s="191"/>
      <c r="J135" s="38"/>
      <c r="K135" s="38"/>
      <c r="L135" s="41"/>
      <c r="M135" s="192"/>
      <c r="N135" s="193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8" t="s">
        <v>135</v>
      </c>
      <c r="AU135" s="18" t="s">
        <v>88</v>
      </c>
    </row>
    <row r="136" spans="1:65" s="2" customFormat="1" ht="24.2" customHeight="1">
      <c r="A136" s="36"/>
      <c r="B136" s="37"/>
      <c r="C136" s="176" t="s">
        <v>309</v>
      </c>
      <c r="D136" s="176" t="s">
        <v>128</v>
      </c>
      <c r="E136" s="177" t="s">
        <v>1314</v>
      </c>
      <c r="F136" s="178" t="s">
        <v>1315</v>
      </c>
      <c r="G136" s="179" t="s">
        <v>278</v>
      </c>
      <c r="H136" s="180">
        <v>0.57599999999999996</v>
      </c>
      <c r="I136" s="181"/>
      <c r="J136" s="182">
        <f>ROUND(I136*H136,2)</f>
        <v>0</v>
      </c>
      <c r="K136" s="178" t="s">
        <v>132</v>
      </c>
      <c r="L136" s="41"/>
      <c r="M136" s="183" t="s">
        <v>32</v>
      </c>
      <c r="N136" s="184" t="s">
        <v>50</v>
      </c>
      <c r="O136" s="66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7" t="s">
        <v>252</v>
      </c>
      <c r="AT136" s="187" t="s">
        <v>128</v>
      </c>
      <c r="AU136" s="187" t="s">
        <v>88</v>
      </c>
      <c r="AY136" s="18" t="s">
        <v>125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8" t="s">
        <v>21</v>
      </c>
      <c r="BK136" s="188">
        <f>ROUND(I136*H136,2)</f>
        <v>0</v>
      </c>
      <c r="BL136" s="18" t="s">
        <v>252</v>
      </c>
      <c r="BM136" s="187" t="s">
        <v>1316</v>
      </c>
    </row>
    <row r="137" spans="1:65" s="2" customFormat="1" ht="11.25">
      <c r="A137" s="36"/>
      <c r="B137" s="37"/>
      <c r="C137" s="38"/>
      <c r="D137" s="189" t="s">
        <v>135</v>
      </c>
      <c r="E137" s="38"/>
      <c r="F137" s="190" t="s">
        <v>1317</v>
      </c>
      <c r="G137" s="38"/>
      <c r="H137" s="38"/>
      <c r="I137" s="191"/>
      <c r="J137" s="38"/>
      <c r="K137" s="38"/>
      <c r="L137" s="41"/>
      <c r="M137" s="192"/>
      <c r="N137" s="193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8" t="s">
        <v>135</v>
      </c>
      <c r="AU137" s="18" t="s">
        <v>88</v>
      </c>
    </row>
    <row r="138" spans="1:65" s="2" customFormat="1" ht="24.2" customHeight="1">
      <c r="A138" s="36"/>
      <c r="B138" s="37"/>
      <c r="C138" s="176" t="s">
        <v>314</v>
      </c>
      <c r="D138" s="176" t="s">
        <v>128</v>
      </c>
      <c r="E138" s="177" t="s">
        <v>1318</v>
      </c>
      <c r="F138" s="178" t="s">
        <v>1319</v>
      </c>
      <c r="G138" s="179" t="s">
        <v>278</v>
      </c>
      <c r="H138" s="180">
        <v>0.13400000000000001</v>
      </c>
      <c r="I138" s="181"/>
      <c r="J138" s="182">
        <f>ROUND(I138*H138,2)</f>
        <v>0</v>
      </c>
      <c r="K138" s="178" t="s">
        <v>132</v>
      </c>
      <c r="L138" s="41"/>
      <c r="M138" s="183" t="s">
        <v>32</v>
      </c>
      <c r="N138" s="184" t="s">
        <v>50</v>
      </c>
      <c r="O138" s="66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7" t="s">
        <v>252</v>
      </c>
      <c r="AT138" s="187" t="s">
        <v>128</v>
      </c>
      <c r="AU138" s="187" t="s">
        <v>88</v>
      </c>
      <c r="AY138" s="18" t="s">
        <v>125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8" t="s">
        <v>21</v>
      </c>
      <c r="BK138" s="188">
        <f>ROUND(I138*H138,2)</f>
        <v>0</v>
      </c>
      <c r="BL138" s="18" t="s">
        <v>252</v>
      </c>
      <c r="BM138" s="187" t="s">
        <v>1320</v>
      </c>
    </row>
    <row r="139" spans="1:65" s="2" customFormat="1" ht="11.25">
      <c r="A139" s="36"/>
      <c r="B139" s="37"/>
      <c r="C139" s="38"/>
      <c r="D139" s="189" t="s">
        <v>135</v>
      </c>
      <c r="E139" s="38"/>
      <c r="F139" s="190" t="s">
        <v>1321</v>
      </c>
      <c r="G139" s="38"/>
      <c r="H139" s="38"/>
      <c r="I139" s="191"/>
      <c r="J139" s="38"/>
      <c r="K139" s="38"/>
      <c r="L139" s="41"/>
      <c r="M139" s="192"/>
      <c r="N139" s="193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8" t="s">
        <v>135</v>
      </c>
      <c r="AU139" s="18" t="s">
        <v>88</v>
      </c>
    </row>
    <row r="140" spans="1:65" s="12" customFormat="1" ht="22.9" customHeight="1">
      <c r="B140" s="160"/>
      <c r="C140" s="161"/>
      <c r="D140" s="162" t="s">
        <v>78</v>
      </c>
      <c r="E140" s="174" t="s">
        <v>1322</v>
      </c>
      <c r="F140" s="174" t="s">
        <v>1323</v>
      </c>
      <c r="G140" s="161"/>
      <c r="H140" s="161"/>
      <c r="I140" s="164"/>
      <c r="J140" s="175">
        <f>BK140</f>
        <v>0</v>
      </c>
      <c r="K140" s="161"/>
      <c r="L140" s="166"/>
      <c r="M140" s="167"/>
      <c r="N140" s="168"/>
      <c r="O140" s="168"/>
      <c r="P140" s="169">
        <f>SUM(P141:P153)</f>
        <v>0</v>
      </c>
      <c r="Q140" s="168"/>
      <c r="R140" s="169">
        <f>SUM(R141:R153)</f>
        <v>1.3330000000000002E-2</v>
      </c>
      <c r="S140" s="168"/>
      <c r="T140" s="170">
        <f>SUM(T141:T153)</f>
        <v>0</v>
      </c>
      <c r="AR140" s="171" t="s">
        <v>88</v>
      </c>
      <c r="AT140" s="172" t="s">
        <v>78</v>
      </c>
      <c r="AU140" s="172" t="s">
        <v>21</v>
      </c>
      <c r="AY140" s="171" t="s">
        <v>125</v>
      </c>
      <c r="BK140" s="173">
        <f>SUM(BK141:BK153)</f>
        <v>0</v>
      </c>
    </row>
    <row r="141" spans="1:65" s="2" customFormat="1" ht="21.75" customHeight="1">
      <c r="A141" s="36"/>
      <c r="B141" s="37"/>
      <c r="C141" s="176" t="s">
        <v>7</v>
      </c>
      <c r="D141" s="176" t="s">
        <v>128</v>
      </c>
      <c r="E141" s="177" t="s">
        <v>1324</v>
      </c>
      <c r="F141" s="178" t="s">
        <v>1325</v>
      </c>
      <c r="G141" s="179" t="s">
        <v>238</v>
      </c>
      <c r="H141" s="180">
        <v>21</v>
      </c>
      <c r="I141" s="181"/>
      <c r="J141" s="182">
        <f>ROUND(I141*H141,2)</f>
        <v>0</v>
      </c>
      <c r="K141" s="178" t="s">
        <v>32</v>
      </c>
      <c r="L141" s="41"/>
      <c r="M141" s="183" t="s">
        <v>32</v>
      </c>
      <c r="N141" s="184" t="s">
        <v>50</v>
      </c>
      <c r="O141" s="66"/>
      <c r="P141" s="185">
        <f>O141*H141</f>
        <v>0</v>
      </c>
      <c r="Q141" s="185">
        <v>1.1E-4</v>
      </c>
      <c r="R141" s="185">
        <f>Q141*H141</f>
        <v>2.31E-3</v>
      </c>
      <c r="S141" s="185">
        <v>0</v>
      </c>
      <c r="T141" s="18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7" t="s">
        <v>252</v>
      </c>
      <c r="AT141" s="187" t="s">
        <v>128</v>
      </c>
      <c r="AU141" s="187" t="s">
        <v>88</v>
      </c>
      <c r="AY141" s="18" t="s">
        <v>125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8" t="s">
        <v>21</v>
      </c>
      <c r="BK141" s="188">
        <f>ROUND(I141*H141,2)</f>
        <v>0</v>
      </c>
      <c r="BL141" s="18" t="s">
        <v>252</v>
      </c>
      <c r="BM141" s="187" t="s">
        <v>1326</v>
      </c>
    </row>
    <row r="142" spans="1:65" s="2" customFormat="1" ht="16.5" customHeight="1">
      <c r="A142" s="36"/>
      <c r="B142" s="37"/>
      <c r="C142" s="176" t="s">
        <v>323</v>
      </c>
      <c r="D142" s="176" t="s">
        <v>128</v>
      </c>
      <c r="E142" s="177" t="s">
        <v>1327</v>
      </c>
      <c r="F142" s="178" t="s">
        <v>1328</v>
      </c>
      <c r="G142" s="179" t="s">
        <v>238</v>
      </c>
      <c r="H142" s="180">
        <v>21</v>
      </c>
      <c r="I142" s="181"/>
      <c r="J142" s="182">
        <f>ROUND(I142*H142,2)</f>
        <v>0</v>
      </c>
      <c r="K142" s="178" t="s">
        <v>132</v>
      </c>
      <c r="L142" s="41"/>
      <c r="M142" s="183" t="s">
        <v>32</v>
      </c>
      <c r="N142" s="184" t="s">
        <v>50</v>
      </c>
      <c r="O142" s="66"/>
      <c r="P142" s="185">
        <f>O142*H142</f>
        <v>0</v>
      </c>
      <c r="Q142" s="185">
        <v>2.4000000000000001E-4</v>
      </c>
      <c r="R142" s="185">
        <f>Q142*H142</f>
        <v>5.0400000000000002E-3</v>
      </c>
      <c r="S142" s="185">
        <v>0</v>
      </c>
      <c r="T142" s="18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252</v>
      </c>
      <c r="AT142" s="187" t="s">
        <v>128</v>
      </c>
      <c r="AU142" s="187" t="s">
        <v>88</v>
      </c>
      <c r="AY142" s="18" t="s">
        <v>125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8" t="s">
        <v>21</v>
      </c>
      <c r="BK142" s="188">
        <f>ROUND(I142*H142,2)</f>
        <v>0</v>
      </c>
      <c r="BL142" s="18" t="s">
        <v>252</v>
      </c>
      <c r="BM142" s="187" t="s">
        <v>1329</v>
      </c>
    </row>
    <row r="143" spans="1:65" s="2" customFormat="1" ht="11.25">
      <c r="A143" s="36"/>
      <c r="B143" s="37"/>
      <c r="C143" s="38"/>
      <c r="D143" s="189" t="s">
        <v>135</v>
      </c>
      <c r="E143" s="38"/>
      <c r="F143" s="190" t="s">
        <v>1330</v>
      </c>
      <c r="G143" s="38"/>
      <c r="H143" s="38"/>
      <c r="I143" s="191"/>
      <c r="J143" s="38"/>
      <c r="K143" s="38"/>
      <c r="L143" s="41"/>
      <c r="M143" s="192"/>
      <c r="N143" s="193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8" t="s">
        <v>135</v>
      </c>
      <c r="AU143" s="18" t="s">
        <v>88</v>
      </c>
    </row>
    <row r="144" spans="1:65" s="2" customFormat="1" ht="16.5" customHeight="1">
      <c r="A144" s="36"/>
      <c r="B144" s="37"/>
      <c r="C144" s="176" t="s">
        <v>328</v>
      </c>
      <c r="D144" s="176" t="s">
        <v>128</v>
      </c>
      <c r="E144" s="177" t="s">
        <v>1331</v>
      </c>
      <c r="F144" s="178" t="s">
        <v>1332</v>
      </c>
      <c r="G144" s="179" t="s">
        <v>238</v>
      </c>
      <c r="H144" s="180">
        <v>10</v>
      </c>
      <c r="I144" s="181"/>
      <c r="J144" s="182">
        <f>ROUND(I144*H144,2)</f>
        <v>0</v>
      </c>
      <c r="K144" s="178" t="s">
        <v>132</v>
      </c>
      <c r="L144" s="41"/>
      <c r="M144" s="183" t="s">
        <v>32</v>
      </c>
      <c r="N144" s="184" t="s">
        <v>50</v>
      </c>
      <c r="O144" s="66"/>
      <c r="P144" s="185">
        <f>O144*H144</f>
        <v>0</v>
      </c>
      <c r="Q144" s="185">
        <v>2.2000000000000001E-4</v>
      </c>
      <c r="R144" s="185">
        <f>Q144*H144</f>
        <v>2.2000000000000001E-3</v>
      </c>
      <c r="S144" s="185">
        <v>0</v>
      </c>
      <c r="T144" s="18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7" t="s">
        <v>252</v>
      </c>
      <c r="AT144" s="187" t="s">
        <v>128</v>
      </c>
      <c r="AU144" s="187" t="s">
        <v>88</v>
      </c>
      <c r="AY144" s="18" t="s">
        <v>125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8" t="s">
        <v>21</v>
      </c>
      <c r="BK144" s="188">
        <f>ROUND(I144*H144,2)</f>
        <v>0</v>
      </c>
      <c r="BL144" s="18" t="s">
        <v>252</v>
      </c>
      <c r="BM144" s="187" t="s">
        <v>1333</v>
      </c>
    </row>
    <row r="145" spans="1:65" s="2" customFormat="1" ht="11.25">
      <c r="A145" s="36"/>
      <c r="B145" s="37"/>
      <c r="C145" s="38"/>
      <c r="D145" s="189" t="s">
        <v>135</v>
      </c>
      <c r="E145" s="38"/>
      <c r="F145" s="190" t="s">
        <v>1334</v>
      </c>
      <c r="G145" s="38"/>
      <c r="H145" s="38"/>
      <c r="I145" s="191"/>
      <c r="J145" s="38"/>
      <c r="K145" s="38"/>
      <c r="L145" s="41"/>
      <c r="M145" s="192"/>
      <c r="N145" s="193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8" t="s">
        <v>135</v>
      </c>
      <c r="AU145" s="18" t="s">
        <v>88</v>
      </c>
    </row>
    <row r="146" spans="1:65" s="2" customFormat="1" ht="16.5" customHeight="1">
      <c r="A146" s="36"/>
      <c r="B146" s="37"/>
      <c r="C146" s="176" t="s">
        <v>333</v>
      </c>
      <c r="D146" s="176" t="s">
        <v>128</v>
      </c>
      <c r="E146" s="177" t="s">
        <v>1335</v>
      </c>
      <c r="F146" s="178" t="s">
        <v>1336</v>
      </c>
      <c r="G146" s="179" t="s">
        <v>238</v>
      </c>
      <c r="H146" s="180">
        <v>2</v>
      </c>
      <c r="I146" s="181"/>
      <c r="J146" s="182">
        <f>ROUND(I146*H146,2)</f>
        <v>0</v>
      </c>
      <c r="K146" s="178" t="s">
        <v>132</v>
      </c>
      <c r="L146" s="41"/>
      <c r="M146" s="183" t="s">
        <v>32</v>
      </c>
      <c r="N146" s="184" t="s">
        <v>50</v>
      </c>
      <c r="O146" s="66"/>
      <c r="P146" s="185">
        <f>O146*H146</f>
        <v>0</v>
      </c>
      <c r="Q146" s="185">
        <v>2.1000000000000001E-4</v>
      </c>
      <c r="R146" s="185">
        <f>Q146*H146</f>
        <v>4.2000000000000002E-4</v>
      </c>
      <c r="S146" s="185">
        <v>0</v>
      </c>
      <c r="T146" s="18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252</v>
      </c>
      <c r="AT146" s="187" t="s">
        <v>128</v>
      </c>
      <c r="AU146" s="187" t="s">
        <v>88</v>
      </c>
      <c r="AY146" s="18" t="s">
        <v>125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8" t="s">
        <v>21</v>
      </c>
      <c r="BK146" s="188">
        <f>ROUND(I146*H146,2)</f>
        <v>0</v>
      </c>
      <c r="BL146" s="18" t="s">
        <v>252</v>
      </c>
      <c r="BM146" s="187" t="s">
        <v>1337</v>
      </c>
    </row>
    <row r="147" spans="1:65" s="2" customFormat="1" ht="11.25">
      <c r="A147" s="36"/>
      <c r="B147" s="37"/>
      <c r="C147" s="38"/>
      <c r="D147" s="189" t="s">
        <v>135</v>
      </c>
      <c r="E147" s="38"/>
      <c r="F147" s="190" t="s">
        <v>1338</v>
      </c>
      <c r="G147" s="38"/>
      <c r="H147" s="38"/>
      <c r="I147" s="191"/>
      <c r="J147" s="38"/>
      <c r="K147" s="38"/>
      <c r="L147" s="41"/>
      <c r="M147" s="192"/>
      <c r="N147" s="193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8" t="s">
        <v>135</v>
      </c>
      <c r="AU147" s="18" t="s">
        <v>88</v>
      </c>
    </row>
    <row r="148" spans="1:65" s="2" customFormat="1" ht="16.5" customHeight="1">
      <c r="A148" s="36"/>
      <c r="B148" s="37"/>
      <c r="C148" s="176" t="s">
        <v>338</v>
      </c>
      <c r="D148" s="176" t="s">
        <v>128</v>
      </c>
      <c r="E148" s="177" t="s">
        <v>1339</v>
      </c>
      <c r="F148" s="178" t="s">
        <v>1340</v>
      </c>
      <c r="G148" s="179" t="s">
        <v>238</v>
      </c>
      <c r="H148" s="180">
        <v>4</v>
      </c>
      <c r="I148" s="181"/>
      <c r="J148" s="182">
        <f>ROUND(I148*H148,2)</f>
        <v>0</v>
      </c>
      <c r="K148" s="178" t="s">
        <v>132</v>
      </c>
      <c r="L148" s="41"/>
      <c r="M148" s="183" t="s">
        <v>32</v>
      </c>
      <c r="N148" s="184" t="s">
        <v>50</v>
      </c>
      <c r="O148" s="66"/>
      <c r="P148" s="185">
        <f>O148*H148</f>
        <v>0</v>
      </c>
      <c r="Q148" s="185">
        <v>3.4000000000000002E-4</v>
      </c>
      <c r="R148" s="185">
        <f>Q148*H148</f>
        <v>1.3600000000000001E-3</v>
      </c>
      <c r="S148" s="185">
        <v>0</v>
      </c>
      <c r="T148" s="18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252</v>
      </c>
      <c r="AT148" s="187" t="s">
        <v>128</v>
      </c>
      <c r="AU148" s="187" t="s">
        <v>88</v>
      </c>
      <c r="AY148" s="18" t="s">
        <v>125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8" t="s">
        <v>21</v>
      </c>
      <c r="BK148" s="188">
        <f>ROUND(I148*H148,2)</f>
        <v>0</v>
      </c>
      <c r="BL148" s="18" t="s">
        <v>252</v>
      </c>
      <c r="BM148" s="187" t="s">
        <v>1341</v>
      </c>
    </row>
    <row r="149" spans="1:65" s="2" customFormat="1" ht="11.25">
      <c r="A149" s="36"/>
      <c r="B149" s="37"/>
      <c r="C149" s="38"/>
      <c r="D149" s="189" t="s">
        <v>135</v>
      </c>
      <c r="E149" s="38"/>
      <c r="F149" s="190" t="s">
        <v>1342</v>
      </c>
      <c r="G149" s="38"/>
      <c r="H149" s="38"/>
      <c r="I149" s="191"/>
      <c r="J149" s="38"/>
      <c r="K149" s="38"/>
      <c r="L149" s="41"/>
      <c r="M149" s="192"/>
      <c r="N149" s="193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8" t="s">
        <v>135</v>
      </c>
      <c r="AU149" s="18" t="s">
        <v>88</v>
      </c>
    </row>
    <row r="150" spans="1:65" s="2" customFormat="1" ht="16.5" customHeight="1">
      <c r="A150" s="36"/>
      <c r="B150" s="37"/>
      <c r="C150" s="176" t="s">
        <v>343</v>
      </c>
      <c r="D150" s="176" t="s">
        <v>128</v>
      </c>
      <c r="E150" s="177" t="s">
        <v>1343</v>
      </c>
      <c r="F150" s="178" t="s">
        <v>1344</v>
      </c>
      <c r="G150" s="179" t="s">
        <v>238</v>
      </c>
      <c r="H150" s="180">
        <v>4</v>
      </c>
      <c r="I150" s="181"/>
      <c r="J150" s="182">
        <f>ROUND(I150*H150,2)</f>
        <v>0</v>
      </c>
      <c r="K150" s="178" t="s">
        <v>132</v>
      </c>
      <c r="L150" s="41"/>
      <c r="M150" s="183" t="s">
        <v>32</v>
      </c>
      <c r="N150" s="184" t="s">
        <v>50</v>
      </c>
      <c r="O150" s="66"/>
      <c r="P150" s="185">
        <f>O150*H150</f>
        <v>0</v>
      </c>
      <c r="Q150" s="185">
        <v>5.0000000000000001E-4</v>
      </c>
      <c r="R150" s="185">
        <f>Q150*H150</f>
        <v>2E-3</v>
      </c>
      <c r="S150" s="185">
        <v>0</v>
      </c>
      <c r="T150" s="18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252</v>
      </c>
      <c r="AT150" s="187" t="s">
        <v>128</v>
      </c>
      <c r="AU150" s="187" t="s">
        <v>88</v>
      </c>
      <c r="AY150" s="18" t="s">
        <v>125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8" t="s">
        <v>21</v>
      </c>
      <c r="BK150" s="188">
        <f>ROUND(I150*H150,2)</f>
        <v>0</v>
      </c>
      <c r="BL150" s="18" t="s">
        <v>252</v>
      </c>
      <c r="BM150" s="187" t="s">
        <v>1345</v>
      </c>
    </row>
    <row r="151" spans="1:65" s="2" customFormat="1" ht="11.25">
      <c r="A151" s="36"/>
      <c r="B151" s="37"/>
      <c r="C151" s="38"/>
      <c r="D151" s="189" t="s">
        <v>135</v>
      </c>
      <c r="E151" s="38"/>
      <c r="F151" s="190" t="s">
        <v>1346</v>
      </c>
      <c r="G151" s="38"/>
      <c r="H151" s="38"/>
      <c r="I151" s="191"/>
      <c r="J151" s="38"/>
      <c r="K151" s="38"/>
      <c r="L151" s="41"/>
      <c r="M151" s="192"/>
      <c r="N151" s="193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8" t="s">
        <v>135</v>
      </c>
      <c r="AU151" s="18" t="s">
        <v>88</v>
      </c>
    </row>
    <row r="152" spans="1:65" s="2" customFormat="1" ht="24.2" customHeight="1">
      <c r="A152" s="36"/>
      <c r="B152" s="37"/>
      <c r="C152" s="176" t="s">
        <v>348</v>
      </c>
      <c r="D152" s="176" t="s">
        <v>128</v>
      </c>
      <c r="E152" s="177" t="s">
        <v>1347</v>
      </c>
      <c r="F152" s="178" t="s">
        <v>1348</v>
      </c>
      <c r="G152" s="179" t="s">
        <v>278</v>
      </c>
      <c r="H152" s="180">
        <v>1.2999999999999999E-2</v>
      </c>
      <c r="I152" s="181"/>
      <c r="J152" s="182">
        <f>ROUND(I152*H152,2)</f>
        <v>0</v>
      </c>
      <c r="K152" s="178" t="s">
        <v>132</v>
      </c>
      <c r="L152" s="41"/>
      <c r="M152" s="183" t="s">
        <v>32</v>
      </c>
      <c r="N152" s="184" t="s">
        <v>50</v>
      </c>
      <c r="O152" s="66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7" t="s">
        <v>252</v>
      </c>
      <c r="AT152" s="187" t="s">
        <v>128</v>
      </c>
      <c r="AU152" s="187" t="s">
        <v>88</v>
      </c>
      <c r="AY152" s="18" t="s">
        <v>125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8" t="s">
        <v>21</v>
      </c>
      <c r="BK152" s="188">
        <f>ROUND(I152*H152,2)</f>
        <v>0</v>
      </c>
      <c r="BL152" s="18" t="s">
        <v>252</v>
      </c>
      <c r="BM152" s="187" t="s">
        <v>1349</v>
      </c>
    </row>
    <row r="153" spans="1:65" s="2" customFormat="1" ht="11.25">
      <c r="A153" s="36"/>
      <c r="B153" s="37"/>
      <c r="C153" s="38"/>
      <c r="D153" s="189" t="s">
        <v>135</v>
      </c>
      <c r="E153" s="38"/>
      <c r="F153" s="190" t="s">
        <v>1350</v>
      </c>
      <c r="G153" s="38"/>
      <c r="H153" s="38"/>
      <c r="I153" s="191"/>
      <c r="J153" s="38"/>
      <c r="K153" s="38"/>
      <c r="L153" s="41"/>
      <c r="M153" s="192"/>
      <c r="N153" s="193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8" t="s">
        <v>135</v>
      </c>
      <c r="AU153" s="18" t="s">
        <v>88</v>
      </c>
    </row>
    <row r="154" spans="1:65" s="12" customFormat="1" ht="22.9" customHeight="1">
      <c r="B154" s="160"/>
      <c r="C154" s="161"/>
      <c r="D154" s="162" t="s">
        <v>78</v>
      </c>
      <c r="E154" s="174" t="s">
        <v>1351</v>
      </c>
      <c r="F154" s="174" t="s">
        <v>1352</v>
      </c>
      <c r="G154" s="161"/>
      <c r="H154" s="161"/>
      <c r="I154" s="164"/>
      <c r="J154" s="175">
        <f>BK154</f>
        <v>0</v>
      </c>
      <c r="K154" s="161"/>
      <c r="L154" s="166"/>
      <c r="M154" s="167"/>
      <c r="N154" s="168"/>
      <c r="O154" s="168"/>
      <c r="P154" s="169">
        <f>SUM(P155:P176)</f>
        <v>0</v>
      </c>
      <c r="Q154" s="168"/>
      <c r="R154" s="169">
        <f>SUM(R155:R176)</f>
        <v>0.66216000000000008</v>
      </c>
      <c r="S154" s="168"/>
      <c r="T154" s="170">
        <f>SUM(T155:T176)</f>
        <v>1.9040000000000001</v>
      </c>
      <c r="AR154" s="171" t="s">
        <v>88</v>
      </c>
      <c r="AT154" s="172" t="s">
        <v>78</v>
      </c>
      <c r="AU154" s="172" t="s">
        <v>21</v>
      </c>
      <c r="AY154" s="171" t="s">
        <v>125</v>
      </c>
      <c r="BK154" s="173">
        <f>SUM(BK155:BK176)</f>
        <v>0</v>
      </c>
    </row>
    <row r="155" spans="1:65" s="2" customFormat="1" ht="24.2" customHeight="1">
      <c r="A155" s="36"/>
      <c r="B155" s="37"/>
      <c r="C155" s="176" t="s">
        <v>353</v>
      </c>
      <c r="D155" s="176" t="s">
        <v>128</v>
      </c>
      <c r="E155" s="177" t="s">
        <v>1353</v>
      </c>
      <c r="F155" s="178" t="s">
        <v>1354</v>
      </c>
      <c r="G155" s="179" t="s">
        <v>238</v>
      </c>
      <c r="H155" s="180">
        <v>21</v>
      </c>
      <c r="I155" s="181"/>
      <c r="J155" s="182">
        <f>ROUND(I155*H155,2)</f>
        <v>0</v>
      </c>
      <c r="K155" s="178" t="s">
        <v>132</v>
      </c>
      <c r="L155" s="41"/>
      <c r="M155" s="183" t="s">
        <v>32</v>
      </c>
      <c r="N155" s="184" t="s">
        <v>50</v>
      </c>
      <c r="O155" s="66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252</v>
      </c>
      <c r="AT155" s="187" t="s">
        <v>128</v>
      </c>
      <c r="AU155" s="187" t="s">
        <v>88</v>
      </c>
      <c r="AY155" s="18" t="s">
        <v>125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8" t="s">
        <v>21</v>
      </c>
      <c r="BK155" s="188">
        <f>ROUND(I155*H155,2)</f>
        <v>0</v>
      </c>
      <c r="BL155" s="18" t="s">
        <v>252</v>
      </c>
      <c r="BM155" s="187" t="s">
        <v>1355</v>
      </c>
    </row>
    <row r="156" spans="1:65" s="2" customFormat="1" ht="11.25">
      <c r="A156" s="36"/>
      <c r="B156" s="37"/>
      <c r="C156" s="38"/>
      <c r="D156" s="189" t="s">
        <v>135</v>
      </c>
      <c r="E156" s="38"/>
      <c r="F156" s="190" t="s">
        <v>1356</v>
      </c>
      <c r="G156" s="38"/>
      <c r="H156" s="38"/>
      <c r="I156" s="191"/>
      <c r="J156" s="38"/>
      <c r="K156" s="38"/>
      <c r="L156" s="41"/>
      <c r="M156" s="192"/>
      <c r="N156" s="193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8" t="s">
        <v>135</v>
      </c>
      <c r="AU156" s="18" t="s">
        <v>88</v>
      </c>
    </row>
    <row r="157" spans="1:65" s="2" customFormat="1" ht="16.5" customHeight="1">
      <c r="A157" s="36"/>
      <c r="B157" s="37"/>
      <c r="C157" s="176" t="s">
        <v>358</v>
      </c>
      <c r="D157" s="176" t="s">
        <v>128</v>
      </c>
      <c r="E157" s="177" t="s">
        <v>1357</v>
      </c>
      <c r="F157" s="178" t="s">
        <v>1358</v>
      </c>
      <c r="G157" s="179" t="s">
        <v>225</v>
      </c>
      <c r="H157" s="180">
        <v>80</v>
      </c>
      <c r="I157" s="181"/>
      <c r="J157" s="182">
        <f>ROUND(I157*H157,2)</f>
        <v>0</v>
      </c>
      <c r="K157" s="178" t="s">
        <v>132</v>
      </c>
      <c r="L157" s="41"/>
      <c r="M157" s="183" t="s">
        <v>32</v>
      </c>
      <c r="N157" s="184" t="s">
        <v>50</v>
      </c>
      <c r="O157" s="66"/>
      <c r="P157" s="185">
        <f>O157*H157</f>
        <v>0</v>
      </c>
      <c r="Q157" s="185">
        <v>0</v>
      </c>
      <c r="R157" s="185">
        <f>Q157*H157</f>
        <v>0</v>
      </c>
      <c r="S157" s="185">
        <v>2.3800000000000002E-2</v>
      </c>
      <c r="T157" s="186">
        <f>S157*H157</f>
        <v>1.9040000000000001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7" t="s">
        <v>252</v>
      </c>
      <c r="AT157" s="187" t="s">
        <v>128</v>
      </c>
      <c r="AU157" s="187" t="s">
        <v>88</v>
      </c>
      <c r="AY157" s="18" t="s">
        <v>125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8" t="s">
        <v>21</v>
      </c>
      <c r="BK157" s="188">
        <f>ROUND(I157*H157,2)</f>
        <v>0</v>
      </c>
      <c r="BL157" s="18" t="s">
        <v>252</v>
      </c>
      <c r="BM157" s="187" t="s">
        <v>1359</v>
      </c>
    </row>
    <row r="158" spans="1:65" s="2" customFormat="1" ht="11.25">
      <c r="A158" s="36"/>
      <c r="B158" s="37"/>
      <c r="C158" s="38"/>
      <c r="D158" s="189" t="s">
        <v>135</v>
      </c>
      <c r="E158" s="38"/>
      <c r="F158" s="190" t="s">
        <v>1360</v>
      </c>
      <c r="G158" s="38"/>
      <c r="H158" s="38"/>
      <c r="I158" s="191"/>
      <c r="J158" s="38"/>
      <c r="K158" s="38"/>
      <c r="L158" s="41"/>
      <c r="M158" s="192"/>
      <c r="N158" s="193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8" t="s">
        <v>135</v>
      </c>
      <c r="AU158" s="18" t="s">
        <v>88</v>
      </c>
    </row>
    <row r="159" spans="1:65" s="2" customFormat="1" ht="24.2" customHeight="1">
      <c r="A159" s="36"/>
      <c r="B159" s="37"/>
      <c r="C159" s="176" t="s">
        <v>363</v>
      </c>
      <c r="D159" s="176" t="s">
        <v>128</v>
      </c>
      <c r="E159" s="177" t="s">
        <v>1361</v>
      </c>
      <c r="F159" s="178" t="s">
        <v>1362</v>
      </c>
      <c r="G159" s="179" t="s">
        <v>238</v>
      </c>
      <c r="H159" s="180">
        <v>1</v>
      </c>
      <c r="I159" s="181"/>
      <c r="J159" s="182">
        <f>ROUND(I159*H159,2)</f>
        <v>0</v>
      </c>
      <c r="K159" s="178" t="s">
        <v>132</v>
      </c>
      <c r="L159" s="41"/>
      <c r="M159" s="183" t="s">
        <v>32</v>
      </c>
      <c r="N159" s="184" t="s">
        <v>50</v>
      </c>
      <c r="O159" s="66"/>
      <c r="P159" s="185">
        <f>O159*H159</f>
        <v>0</v>
      </c>
      <c r="Q159" s="185">
        <v>2.1760000000000002E-2</v>
      </c>
      <c r="R159" s="185">
        <f>Q159*H159</f>
        <v>2.1760000000000002E-2</v>
      </c>
      <c r="S159" s="185">
        <v>0</v>
      </c>
      <c r="T159" s="18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252</v>
      </c>
      <c r="AT159" s="187" t="s">
        <v>128</v>
      </c>
      <c r="AU159" s="187" t="s">
        <v>88</v>
      </c>
      <c r="AY159" s="18" t="s">
        <v>125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8" t="s">
        <v>21</v>
      </c>
      <c r="BK159" s="188">
        <f>ROUND(I159*H159,2)</f>
        <v>0</v>
      </c>
      <c r="BL159" s="18" t="s">
        <v>252</v>
      </c>
      <c r="BM159" s="187" t="s">
        <v>1363</v>
      </c>
    </row>
    <row r="160" spans="1:65" s="2" customFormat="1" ht="11.25">
      <c r="A160" s="36"/>
      <c r="B160" s="37"/>
      <c r="C160" s="38"/>
      <c r="D160" s="189" t="s">
        <v>135</v>
      </c>
      <c r="E160" s="38"/>
      <c r="F160" s="190" t="s">
        <v>1364</v>
      </c>
      <c r="G160" s="38"/>
      <c r="H160" s="38"/>
      <c r="I160" s="191"/>
      <c r="J160" s="38"/>
      <c r="K160" s="38"/>
      <c r="L160" s="41"/>
      <c r="M160" s="192"/>
      <c r="N160" s="193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8" t="s">
        <v>135</v>
      </c>
      <c r="AU160" s="18" t="s">
        <v>88</v>
      </c>
    </row>
    <row r="161" spans="1:65" s="2" customFormat="1" ht="24.2" customHeight="1">
      <c r="A161" s="36"/>
      <c r="B161" s="37"/>
      <c r="C161" s="176" t="s">
        <v>370</v>
      </c>
      <c r="D161" s="176" t="s">
        <v>128</v>
      </c>
      <c r="E161" s="177" t="s">
        <v>1365</v>
      </c>
      <c r="F161" s="178" t="s">
        <v>1366</v>
      </c>
      <c r="G161" s="179" t="s">
        <v>238</v>
      </c>
      <c r="H161" s="180">
        <v>4</v>
      </c>
      <c r="I161" s="181"/>
      <c r="J161" s="182">
        <f>ROUND(I161*H161,2)</f>
        <v>0</v>
      </c>
      <c r="K161" s="178" t="s">
        <v>132</v>
      </c>
      <c r="L161" s="41"/>
      <c r="M161" s="183" t="s">
        <v>32</v>
      </c>
      <c r="N161" s="184" t="s">
        <v>50</v>
      </c>
      <c r="O161" s="66"/>
      <c r="P161" s="185">
        <f>O161*H161</f>
        <v>0</v>
      </c>
      <c r="Q161" s="185">
        <v>2.5020000000000001E-2</v>
      </c>
      <c r="R161" s="185">
        <f>Q161*H161</f>
        <v>0.10008</v>
      </c>
      <c r="S161" s="185">
        <v>0</v>
      </c>
      <c r="T161" s="18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252</v>
      </c>
      <c r="AT161" s="187" t="s">
        <v>128</v>
      </c>
      <c r="AU161" s="187" t="s">
        <v>88</v>
      </c>
      <c r="AY161" s="18" t="s">
        <v>125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8" t="s">
        <v>21</v>
      </c>
      <c r="BK161" s="188">
        <f>ROUND(I161*H161,2)</f>
        <v>0</v>
      </c>
      <c r="BL161" s="18" t="s">
        <v>252</v>
      </c>
      <c r="BM161" s="187" t="s">
        <v>1367</v>
      </c>
    </row>
    <row r="162" spans="1:65" s="2" customFormat="1" ht="11.25">
      <c r="A162" s="36"/>
      <c r="B162" s="37"/>
      <c r="C162" s="38"/>
      <c r="D162" s="189" t="s">
        <v>135</v>
      </c>
      <c r="E162" s="38"/>
      <c r="F162" s="190" t="s">
        <v>1368</v>
      </c>
      <c r="G162" s="38"/>
      <c r="H162" s="38"/>
      <c r="I162" s="191"/>
      <c r="J162" s="38"/>
      <c r="K162" s="38"/>
      <c r="L162" s="41"/>
      <c r="M162" s="192"/>
      <c r="N162" s="193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8" t="s">
        <v>135</v>
      </c>
      <c r="AU162" s="18" t="s">
        <v>88</v>
      </c>
    </row>
    <row r="163" spans="1:65" s="2" customFormat="1" ht="24.2" customHeight="1">
      <c r="A163" s="36"/>
      <c r="B163" s="37"/>
      <c r="C163" s="176" t="s">
        <v>262</v>
      </c>
      <c r="D163" s="176" t="s">
        <v>128</v>
      </c>
      <c r="E163" s="177" t="s">
        <v>1369</v>
      </c>
      <c r="F163" s="178" t="s">
        <v>1370</v>
      </c>
      <c r="G163" s="179" t="s">
        <v>238</v>
      </c>
      <c r="H163" s="180">
        <v>4</v>
      </c>
      <c r="I163" s="181"/>
      <c r="J163" s="182">
        <f>ROUND(I163*H163,2)</f>
        <v>0</v>
      </c>
      <c r="K163" s="178" t="s">
        <v>132</v>
      </c>
      <c r="L163" s="41"/>
      <c r="M163" s="183" t="s">
        <v>32</v>
      </c>
      <c r="N163" s="184" t="s">
        <v>50</v>
      </c>
      <c r="O163" s="66"/>
      <c r="P163" s="185">
        <f>O163*H163</f>
        <v>0</v>
      </c>
      <c r="Q163" s="185">
        <v>2.828E-2</v>
      </c>
      <c r="R163" s="185">
        <f>Q163*H163</f>
        <v>0.11312</v>
      </c>
      <c r="S163" s="185">
        <v>0</v>
      </c>
      <c r="T163" s="18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7" t="s">
        <v>252</v>
      </c>
      <c r="AT163" s="187" t="s">
        <v>128</v>
      </c>
      <c r="AU163" s="187" t="s">
        <v>88</v>
      </c>
      <c r="AY163" s="18" t="s">
        <v>125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8" t="s">
        <v>21</v>
      </c>
      <c r="BK163" s="188">
        <f>ROUND(I163*H163,2)</f>
        <v>0</v>
      </c>
      <c r="BL163" s="18" t="s">
        <v>252</v>
      </c>
      <c r="BM163" s="187" t="s">
        <v>1371</v>
      </c>
    </row>
    <row r="164" spans="1:65" s="2" customFormat="1" ht="11.25">
      <c r="A164" s="36"/>
      <c r="B164" s="37"/>
      <c r="C164" s="38"/>
      <c r="D164" s="189" t="s">
        <v>135</v>
      </c>
      <c r="E164" s="38"/>
      <c r="F164" s="190" t="s">
        <v>1372</v>
      </c>
      <c r="G164" s="38"/>
      <c r="H164" s="38"/>
      <c r="I164" s="191"/>
      <c r="J164" s="38"/>
      <c r="K164" s="38"/>
      <c r="L164" s="41"/>
      <c r="M164" s="192"/>
      <c r="N164" s="193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8" t="s">
        <v>135</v>
      </c>
      <c r="AU164" s="18" t="s">
        <v>88</v>
      </c>
    </row>
    <row r="165" spans="1:65" s="2" customFormat="1" ht="24.2" customHeight="1">
      <c r="A165" s="36"/>
      <c r="B165" s="37"/>
      <c r="C165" s="176" t="s">
        <v>379</v>
      </c>
      <c r="D165" s="176" t="s">
        <v>128</v>
      </c>
      <c r="E165" s="177" t="s">
        <v>1373</v>
      </c>
      <c r="F165" s="178" t="s">
        <v>1374</v>
      </c>
      <c r="G165" s="179" t="s">
        <v>238</v>
      </c>
      <c r="H165" s="180">
        <v>8</v>
      </c>
      <c r="I165" s="181"/>
      <c r="J165" s="182">
        <f>ROUND(I165*H165,2)</f>
        <v>0</v>
      </c>
      <c r="K165" s="178" t="s">
        <v>132</v>
      </c>
      <c r="L165" s="41"/>
      <c r="M165" s="183" t="s">
        <v>32</v>
      </c>
      <c r="N165" s="184" t="s">
        <v>50</v>
      </c>
      <c r="O165" s="66"/>
      <c r="P165" s="185">
        <f>O165*H165</f>
        <v>0</v>
      </c>
      <c r="Q165" s="185">
        <v>3.4799999999999998E-2</v>
      </c>
      <c r="R165" s="185">
        <f>Q165*H165</f>
        <v>0.27839999999999998</v>
      </c>
      <c r="S165" s="185">
        <v>0</v>
      </c>
      <c r="T165" s="18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252</v>
      </c>
      <c r="AT165" s="187" t="s">
        <v>128</v>
      </c>
      <c r="AU165" s="187" t="s">
        <v>88</v>
      </c>
      <c r="AY165" s="18" t="s">
        <v>125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8" t="s">
        <v>21</v>
      </c>
      <c r="BK165" s="188">
        <f>ROUND(I165*H165,2)</f>
        <v>0</v>
      </c>
      <c r="BL165" s="18" t="s">
        <v>252</v>
      </c>
      <c r="BM165" s="187" t="s">
        <v>1375</v>
      </c>
    </row>
    <row r="166" spans="1:65" s="2" customFormat="1" ht="11.25">
      <c r="A166" s="36"/>
      <c r="B166" s="37"/>
      <c r="C166" s="38"/>
      <c r="D166" s="189" t="s">
        <v>135</v>
      </c>
      <c r="E166" s="38"/>
      <c r="F166" s="190" t="s">
        <v>1376</v>
      </c>
      <c r="G166" s="38"/>
      <c r="H166" s="38"/>
      <c r="I166" s="191"/>
      <c r="J166" s="38"/>
      <c r="K166" s="38"/>
      <c r="L166" s="41"/>
      <c r="M166" s="192"/>
      <c r="N166" s="193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8" t="s">
        <v>135</v>
      </c>
      <c r="AU166" s="18" t="s">
        <v>88</v>
      </c>
    </row>
    <row r="167" spans="1:65" s="2" customFormat="1" ht="24.2" customHeight="1">
      <c r="A167" s="36"/>
      <c r="B167" s="37"/>
      <c r="C167" s="176" t="s">
        <v>384</v>
      </c>
      <c r="D167" s="176" t="s">
        <v>128</v>
      </c>
      <c r="E167" s="177" t="s">
        <v>1377</v>
      </c>
      <c r="F167" s="178" t="s">
        <v>1378</v>
      </c>
      <c r="G167" s="179" t="s">
        <v>238</v>
      </c>
      <c r="H167" s="180">
        <v>4</v>
      </c>
      <c r="I167" s="181"/>
      <c r="J167" s="182">
        <f>ROUND(I167*H167,2)</f>
        <v>0</v>
      </c>
      <c r="K167" s="178" t="s">
        <v>132</v>
      </c>
      <c r="L167" s="41"/>
      <c r="M167" s="183" t="s">
        <v>32</v>
      </c>
      <c r="N167" s="184" t="s">
        <v>50</v>
      </c>
      <c r="O167" s="66"/>
      <c r="P167" s="185">
        <f>O167*H167</f>
        <v>0</v>
      </c>
      <c r="Q167" s="185">
        <v>3.7199999999999997E-2</v>
      </c>
      <c r="R167" s="185">
        <f>Q167*H167</f>
        <v>0.14879999999999999</v>
      </c>
      <c r="S167" s="185">
        <v>0</v>
      </c>
      <c r="T167" s="18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7" t="s">
        <v>252</v>
      </c>
      <c r="AT167" s="187" t="s">
        <v>128</v>
      </c>
      <c r="AU167" s="187" t="s">
        <v>88</v>
      </c>
      <c r="AY167" s="18" t="s">
        <v>125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8" t="s">
        <v>21</v>
      </c>
      <c r="BK167" s="188">
        <f>ROUND(I167*H167,2)</f>
        <v>0</v>
      </c>
      <c r="BL167" s="18" t="s">
        <v>252</v>
      </c>
      <c r="BM167" s="187" t="s">
        <v>1379</v>
      </c>
    </row>
    <row r="168" spans="1:65" s="2" customFormat="1" ht="11.25">
      <c r="A168" s="36"/>
      <c r="B168" s="37"/>
      <c r="C168" s="38"/>
      <c r="D168" s="189" t="s">
        <v>135</v>
      </c>
      <c r="E168" s="38"/>
      <c r="F168" s="190" t="s">
        <v>1380</v>
      </c>
      <c r="G168" s="38"/>
      <c r="H168" s="38"/>
      <c r="I168" s="191"/>
      <c r="J168" s="38"/>
      <c r="K168" s="38"/>
      <c r="L168" s="41"/>
      <c r="M168" s="192"/>
      <c r="N168" s="193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8" t="s">
        <v>135</v>
      </c>
      <c r="AU168" s="18" t="s">
        <v>88</v>
      </c>
    </row>
    <row r="169" spans="1:65" s="2" customFormat="1" ht="24.2" customHeight="1">
      <c r="A169" s="36"/>
      <c r="B169" s="37"/>
      <c r="C169" s="176" t="s">
        <v>389</v>
      </c>
      <c r="D169" s="176" t="s">
        <v>128</v>
      </c>
      <c r="E169" s="177" t="s">
        <v>1381</v>
      </c>
      <c r="F169" s="178" t="s">
        <v>1382</v>
      </c>
      <c r="G169" s="179" t="s">
        <v>225</v>
      </c>
      <c r="H169" s="180">
        <v>80</v>
      </c>
      <c r="I169" s="181"/>
      <c r="J169" s="182">
        <f>ROUND(I169*H169,2)</f>
        <v>0</v>
      </c>
      <c r="K169" s="178" t="s">
        <v>132</v>
      </c>
      <c r="L169" s="41"/>
      <c r="M169" s="183" t="s">
        <v>32</v>
      </c>
      <c r="N169" s="184" t="s">
        <v>50</v>
      </c>
      <c r="O169" s="66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7" t="s">
        <v>252</v>
      </c>
      <c r="AT169" s="187" t="s">
        <v>128</v>
      </c>
      <c r="AU169" s="187" t="s">
        <v>88</v>
      </c>
      <c r="AY169" s="18" t="s">
        <v>125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8" t="s">
        <v>21</v>
      </c>
      <c r="BK169" s="188">
        <f>ROUND(I169*H169,2)</f>
        <v>0</v>
      </c>
      <c r="BL169" s="18" t="s">
        <v>252</v>
      </c>
      <c r="BM169" s="187" t="s">
        <v>1383</v>
      </c>
    </row>
    <row r="170" spans="1:65" s="2" customFormat="1" ht="11.25">
      <c r="A170" s="36"/>
      <c r="B170" s="37"/>
      <c r="C170" s="38"/>
      <c r="D170" s="189" t="s">
        <v>135</v>
      </c>
      <c r="E170" s="38"/>
      <c r="F170" s="190" t="s">
        <v>1384</v>
      </c>
      <c r="G170" s="38"/>
      <c r="H170" s="38"/>
      <c r="I170" s="191"/>
      <c r="J170" s="38"/>
      <c r="K170" s="38"/>
      <c r="L170" s="41"/>
      <c r="M170" s="192"/>
      <c r="N170" s="193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8" t="s">
        <v>135</v>
      </c>
      <c r="AU170" s="18" t="s">
        <v>88</v>
      </c>
    </row>
    <row r="171" spans="1:65" s="2" customFormat="1" ht="16.5" customHeight="1">
      <c r="A171" s="36"/>
      <c r="B171" s="37"/>
      <c r="C171" s="176" t="s">
        <v>394</v>
      </c>
      <c r="D171" s="176" t="s">
        <v>128</v>
      </c>
      <c r="E171" s="177" t="s">
        <v>1385</v>
      </c>
      <c r="F171" s="178" t="s">
        <v>1386</v>
      </c>
      <c r="G171" s="179" t="s">
        <v>225</v>
      </c>
      <c r="H171" s="180">
        <v>80</v>
      </c>
      <c r="I171" s="181"/>
      <c r="J171" s="182">
        <f>ROUND(I171*H171,2)</f>
        <v>0</v>
      </c>
      <c r="K171" s="178" t="s">
        <v>132</v>
      </c>
      <c r="L171" s="41"/>
      <c r="M171" s="183" t="s">
        <v>32</v>
      </c>
      <c r="N171" s="184" t="s">
        <v>50</v>
      </c>
      <c r="O171" s="66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252</v>
      </c>
      <c r="AT171" s="187" t="s">
        <v>128</v>
      </c>
      <c r="AU171" s="187" t="s">
        <v>88</v>
      </c>
      <c r="AY171" s="18" t="s">
        <v>125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8" t="s">
        <v>21</v>
      </c>
      <c r="BK171" s="188">
        <f>ROUND(I171*H171,2)</f>
        <v>0</v>
      </c>
      <c r="BL171" s="18" t="s">
        <v>252</v>
      </c>
      <c r="BM171" s="187" t="s">
        <v>1387</v>
      </c>
    </row>
    <row r="172" spans="1:65" s="2" customFormat="1" ht="11.25">
      <c r="A172" s="36"/>
      <c r="B172" s="37"/>
      <c r="C172" s="38"/>
      <c r="D172" s="189" t="s">
        <v>135</v>
      </c>
      <c r="E172" s="38"/>
      <c r="F172" s="190" t="s">
        <v>1388</v>
      </c>
      <c r="G172" s="38"/>
      <c r="H172" s="38"/>
      <c r="I172" s="191"/>
      <c r="J172" s="38"/>
      <c r="K172" s="38"/>
      <c r="L172" s="41"/>
      <c r="M172" s="192"/>
      <c r="N172" s="193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8" t="s">
        <v>135</v>
      </c>
      <c r="AU172" s="18" t="s">
        <v>88</v>
      </c>
    </row>
    <row r="173" spans="1:65" s="2" customFormat="1" ht="24.2" customHeight="1">
      <c r="A173" s="36"/>
      <c r="B173" s="37"/>
      <c r="C173" s="176" t="s">
        <v>399</v>
      </c>
      <c r="D173" s="176" t="s">
        <v>128</v>
      </c>
      <c r="E173" s="177" t="s">
        <v>1389</v>
      </c>
      <c r="F173" s="178" t="s">
        <v>1390</v>
      </c>
      <c r="G173" s="179" t="s">
        <v>278</v>
      </c>
      <c r="H173" s="180">
        <v>1.9039999999999999</v>
      </c>
      <c r="I173" s="181"/>
      <c r="J173" s="182">
        <f>ROUND(I173*H173,2)</f>
        <v>0</v>
      </c>
      <c r="K173" s="178" t="s">
        <v>132</v>
      </c>
      <c r="L173" s="41"/>
      <c r="M173" s="183" t="s">
        <v>32</v>
      </c>
      <c r="N173" s="184" t="s">
        <v>50</v>
      </c>
      <c r="O173" s="66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7" t="s">
        <v>252</v>
      </c>
      <c r="AT173" s="187" t="s">
        <v>128</v>
      </c>
      <c r="AU173" s="187" t="s">
        <v>88</v>
      </c>
      <c r="AY173" s="18" t="s">
        <v>125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8" t="s">
        <v>21</v>
      </c>
      <c r="BK173" s="188">
        <f>ROUND(I173*H173,2)</f>
        <v>0</v>
      </c>
      <c r="BL173" s="18" t="s">
        <v>252</v>
      </c>
      <c r="BM173" s="187" t="s">
        <v>1391</v>
      </c>
    </row>
    <row r="174" spans="1:65" s="2" customFormat="1" ht="11.25">
      <c r="A174" s="36"/>
      <c r="B174" s="37"/>
      <c r="C174" s="38"/>
      <c r="D174" s="189" t="s">
        <v>135</v>
      </c>
      <c r="E174" s="38"/>
      <c r="F174" s="190" t="s">
        <v>1392</v>
      </c>
      <c r="G174" s="38"/>
      <c r="H174" s="38"/>
      <c r="I174" s="191"/>
      <c r="J174" s="38"/>
      <c r="K174" s="38"/>
      <c r="L174" s="41"/>
      <c r="M174" s="192"/>
      <c r="N174" s="193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8" t="s">
        <v>135</v>
      </c>
      <c r="AU174" s="18" t="s">
        <v>88</v>
      </c>
    </row>
    <row r="175" spans="1:65" s="2" customFormat="1" ht="24.2" customHeight="1">
      <c r="A175" s="36"/>
      <c r="B175" s="37"/>
      <c r="C175" s="176" t="s">
        <v>404</v>
      </c>
      <c r="D175" s="176" t="s">
        <v>128</v>
      </c>
      <c r="E175" s="177" t="s">
        <v>1393</v>
      </c>
      <c r="F175" s="178" t="s">
        <v>1394</v>
      </c>
      <c r="G175" s="179" t="s">
        <v>278</v>
      </c>
      <c r="H175" s="180">
        <v>0.66200000000000003</v>
      </c>
      <c r="I175" s="181"/>
      <c r="J175" s="182">
        <f>ROUND(I175*H175,2)</f>
        <v>0</v>
      </c>
      <c r="K175" s="178" t="s">
        <v>132</v>
      </c>
      <c r="L175" s="41"/>
      <c r="M175" s="183" t="s">
        <v>32</v>
      </c>
      <c r="N175" s="184" t="s">
        <v>50</v>
      </c>
      <c r="O175" s="66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7" t="s">
        <v>252</v>
      </c>
      <c r="AT175" s="187" t="s">
        <v>128</v>
      </c>
      <c r="AU175" s="187" t="s">
        <v>88</v>
      </c>
      <c r="AY175" s="18" t="s">
        <v>125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8" t="s">
        <v>21</v>
      </c>
      <c r="BK175" s="188">
        <f>ROUND(I175*H175,2)</f>
        <v>0</v>
      </c>
      <c r="BL175" s="18" t="s">
        <v>252</v>
      </c>
      <c r="BM175" s="187" t="s">
        <v>1395</v>
      </c>
    </row>
    <row r="176" spans="1:65" s="2" customFormat="1" ht="11.25">
      <c r="A176" s="36"/>
      <c r="B176" s="37"/>
      <c r="C176" s="38"/>
      <c r="D176" s="189" t="s">
        <v>135</v>
      </c>
      <c r="E176" s="38"/>
      <c r="F176" s="190" t="s">
        <v>1396</v>
      </c>
      <c r="G176" s="38"/>
      <c r="H176" s="38"/>
      <c r="I176" s="191"/>
      <c r="J176" s="38"/>
      <c r="K176" s="38"/>
      <c r="L176" s="41"/>
      <c r="M176" s="192"/>
      <c r="N176" s="193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8" t="s">
        <v>135</v>
      </c>
      <c r="AU176" s="18" t="s">
        <v>88</v>
      </c>
    </row>
    <row r="177" spans="1:65" s="12" customFormat="1" ht="25.9" customHeight="1">
      <c r="B177" s="160"/>
      <c r="C177" s="161"/>
      <c r="D177" s="162" t="s">
        <v>78</v>
      </c>
      <c r="E177" s="163" t="s">
        <v>817</v>
      </c>
      <c r="F177" s="163" t="s">
        <v>818</v>
      </c>
      <c r="G177" s="161"/>
      <c r="H177" s="161"/>
      <c r="I177" s="164"/>
      <c r="J177" s="165">
        <f>BK177</f>
        <v>0</v>
      </c>
      <c r="K177" s="161"/>
      <c r="L177" s="166"/>
      <c r="M177" s="167"/>
      <c r="N177" s="168"/>
      <c r="O177" s="168"/>
      <c r="P177" s="169">
        <f>SUM(P178:P183)</f>
        <v>0</v>
      </c>
      <c r="Q177" s="168"/>
      <c r="R177" s="169">
        <f>SUM(R178:R183)</f>
        <v>0</v>
      </c>
      <c r="S177" s="168"/>
      <c r="T177" s="170">
        <f>SUM(T178:T183)</f>
        <v>0</v>
      </c>
      <c r="AR177" s="171" t="s">
        <v>150</v>
      </c>
      <c r="AT177" s="172" t="s">
        <v>78</v>
      </c>
      <c r="AU177" s="172" t="s">
        <v>79</v>
      </c>
      <c r="AY177" s="171" t="s">
        <v>125</v>
      </c>
      <c r="BK177" s="173">
        <f>SUM(BK178:BK183)</f>
        <v>0</v>
      </c>
    </row>
    <row r="178" spans="1:65" s="2" customFormat="1" ht="21.75" customHeight="1">
      <c r="A178" s="36"/>
      <c r="B178" s="37"/>
      <c r="C178" s="176" t="s">
        <v>409</v>
      </c>
      <c r="D178" s="176" t="s">
        <v>128</v>
      </c>
      <c r="E178" s="177" t="s">
        <v>1397</v>
      </c>
      <c r="F178" s="178" t="s">
        <v>1398</v>
      </c>
      <c r="G178" s="179" t="s">
        <v>822</v>
      </c>
      <c r="H178" s="180">
        <v>36</v>
      </c>
      <c r="I178" s="181"/>
      <c r="J178" s="182">
        <f>ROUND(I178*H178,2)</f>
        <v>0</v>
      </c>
      <c r="K178" s="178" t="s">
        <v>132</v>
      </c>
      <c r="L178" s="41"/>
      <c r="M178" s="183" t="s">
        <v>32</v>
      </c>
      <c r="N178" s="184" t="s">
        <v>50</v>
      </c>
      <c r="O178" s="66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7" t="s">
        <v>823</v>
      </c>
      <c r="AT178" s="187" t="s">
        <v>128</v>
      </c>
      <c r="AU178" s="187" t="s">
        <v>21</v>
      </c>
      <c r="AY178" s="18" t="s">
        <v>125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8" t="s">
        <v>21</v>
      </c>
      <c r="BK178" s="188">
        <f>ROUND(I178*H178,2)</f>
        <v>0</v>
      </c>
      <c r="BL178" s="18" t="s">
        <v>823</v>
      </c>
      <c r="BM178" s="187" t="s">
        <v>1399</v>
      </c>
    </row>
    <row r="179" spans="1:65" s="2" customFormat="1" ht="11.25">
      <c r="A179" s="36"/>
      <c r="B179" s="37"/>
      <c r="C179" s="38"/>
      <c r="D179" s="189" t="s">
        <v>135</v>
      </c>
      <c r="E179" s="38"/>
      <c r="F179" s="190" t="s">
        <v>1400</v>
      </c>
      <c r="G179" s="38"/>
      <c r="H179" s="38"/>
      <c r="I179" s="191"/>
      <c r="J179" s="38"/>
      <c r="K179" s="38"/>
      <c r="L179" s="41"/>
      <c r="M179" s="192"/>
      <c r="N179" s="193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8" t="s">
        <v>135</v>
      </c>
      <c r="AU179" s="18" t="s">
        <v>21</v>
      </c>
    </row>
    <row r="180" spans="1:65" s="2" customFormat="1" ht="21.75" customHeight="1">
      <c r="A180" s="36"/>
      <c r="B180" s="37"/>
      <c r="C180" s="176" t="s">
        <v>414</v>
      </c>
      <c r="D180" s="176" t="s">
        <v>128</v>
      </c>
      <c r="E180" s="177" t="s">
        <v>827</v>
      </c>
      <c r="F180" s="178" t="s">
        <v>1401</v>
      </c>
      <c r="G180" s="179" t="s">
        <v>822</v>
      </c>
      <c r="H180" s="180">
        <v>12</v>
      </c>
      <c r="I180" s="181"/>
      <c r="J180" s="182">
        <f>ROUND(I180*H180,2)</f>
        <v>0</v>
      </c>
      <c r="K180" s="178" t="s">
        <v>132</v>
      </c>
      <c r="L180" s="41"/>
      <c r="M180" s="183" t="s">
        <v>32</v>
      </c>
      <c r="N180" s="184" t="s">
        <v>50</v>
      </c>
      <c r="O180" s="66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7" t="s">
        <v>823</v>
      </c>
      <c r="AT180" s="187" t="s">
        <v>128</v>
      </c>
      <c r="AU180" s="187" t="s">
        <v>21</v>
      </c>
      <c r="AY180" s="18" t="s">
        <v>125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8" t="s">
        <v>21</v>
      </c>
      <c r="BK180" s="188">
        <f>ROUND(I180*H180,2)</f>
        <v>0</v>
      </c>
      <c r="BL180" s="18" t="s">
        <v>823</v>
      </c>
      <c r="BM180" s="187" t="s">
        <v>1402</v>
      </c>
    </row>
    <row r="181" spans="1:65" s="2" customFormat="1" ht="11.25">
      <c r="A181" s="36"/>
      <c r="B181" s="37"/>
      <c r="C181" s="38"/>
      <c r="D181" s="189" t="s">
        <v>135</v>
      </c>
      <c r="E181" s="38"/>
      <c r="F181" s="190" t="s">
        <v>830</v>
      </c>
      <c r="G181" s="38"/>
      <c r="H181" s="38"/>
      <c r="I181" s="191"/>
      <c r="J181" s="38"/>
      <c r="K181" s="38"/>
      <c r="L181" s="41"/>
      <c r="M181" s="192"/>
      <c r="N181" s="193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8" t="s">
        <v>135</v>
      </c>
      <c r="AU181" s="18" t="s">
        <v>21</v>
      </c>
    </row>
    <row r="182" spans="1:65" s="2" customFormat="1" ht="24.2" customHeight="1">
      <c r="A182" s="36"/>
      <c r="B182" s="37"/>
      <c r="C182" s="176" t="s">
        <v>29</v>
      </c>
      <c r="D182" s="176" t="s">
        <v>128</v>
      </c>
      <c r="E182" s="177" t="s">
        <v>832</v>
      </c>
      <c r="F182" s="178" t="s">
        <v>833</v>
      </c>
      <c r="G182" s="179" t="s">
        <v>822</v>
      </c>
      <c r="H182" s="180">
        <v>12</v>
      </c>
      <c r="I182" s="181"/>
      <c r="J182" s="182">
        <f>ROUND(I182*H182,2)</f>
        <v>0</v>
      </c>
      <c r="K182" s="178" t="s">
        <v>132</v>
      </c>
      <c r="L182" s="41"/>
      <c r="M182" s="183" t="s">
        <v>32</v>
      </c>
      <c r="N182" s="184" t="s">
        <v>50</v>
      </c>
      <c r="O182" s="66"/>
      <c r="P182" s="185">
        <f>O182*H182</f>
        <v>0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7" t="s">
        <v>823</v>
      </c>
      <c r="AT182" s="187" t="s">
        <v>128</v>
      </c>
      <c r="AU182" s="187" t="s">
        <v>21</v>
      </c>
      <c r="AY182" s="18" t="s">
        <v>125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8" t="s">
        <v>21</v>
      </c>
      <c r="BK182" s="188">
        <f>ROUND(I182*H182,2)</f>
        <v>0</v>
      </c>
      <c r="BL182" s="18" t="s">
        <v>823</v>
      </c>
      <c r="BM182" s="187" t="s">
        <v>1403</v>
      </c>
    </row>
    <row r="183" spans="1:65" s="2" customFormat="1" ht="11.25">
      <c r="A183" s="36"/>
      <c r="B183" s="37"/>
      <c r="C183" s="38"/>
      <c r="D183" s="189" t="s">
        <v>135</v>
      </c>
      <c r="E183" s="38"/>
      <c r="F183" s="190" t="s">
        <v>835</v>
      </c>
      <c r="G183" s="38"/>
      <c r="H183" s="38"/>
      <c r="I183" s="191"/>
      <c r="J183" s="38"/>
      <c r="K183" s="38"/>
      <c r="L183" s="41"/>
      <c r="M183" s="233"/>
      <c r="N183" s="234"/>
      <c r="O183" s="197"/>
      <c r="P183" s="197"/>
      <c r="Q183" s="197"/>
      <c r="R183" s="197"/>
      <c r="S183" s="197"/>
      <c r="T183" s="235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8" t="s">
        <v>135</v>
      </c>
      <c r="AU183" s="18" t="s">
        <v>21</v>
      </c>
    </row>
    <row r="184" spans="1:65" s="2" customFormat="1" ht="6.95" customHeight="1">
      <c r="A184" s="36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41"/>
      <c r="M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</row>
  </sheetData>
  <sheetProtection algorithmName="SHA-512" hashValue="yetMOFjeS39TFiXqGze1srfNoqntOQlWHR0jFWx0FoVzON9Ya8rd9KWyMZ5cot/Pfy/G+Jpkpe1WsYGPuRD5Dw==" saltValue="uXIfELlWXBkmZCtSh4w2E6p5PUZrkmAggQK9XCYDtZ7mSrnetfo2Znqt+Eb2Hqk6MKa6ok01fC0Rx+Z5fGY5Zg==" spinCount="100000" sheet="1" objects="1" scenarios="1" formatColumns="0" formatRows="0" autoFilter="0"/>
  <autoFilter ref="C88:K183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0" r:id="rId3"/>
    <hyperlink ref="F103" r:id="rId4"/>
    <hyperlink ref="F110" r:id="rId5"/>
    <hyperlink ref="F114" r:id="rId6"/>
    <hyperlink ref="F117" r:id="rId7"/>
    <hyperlink ref="F119" r:id="rId8"/>
    <hyperlink ref="F121" r:id="rId9"/>
    <hyperlink ref="F123" r:id="rId10"/>
    <hyperlink ref="F125" r:id="rId11"/>
    <hyperlink ref="F127" r:id="rId12"/>
    <hyperlink ref="F129" r:id="rId13"/>
    <hyperlink ref="F131" r:id="rId14"/>
    <hyperlink ref="F133" r:id="rId15"/>
    <hyperlink ref="F135" r:id="rId16"/>
    <hyperlink ref="F137" r:id="rId17"/>
    <hyperlink ref="F139" r:id="rId18"/>
    <hyperlink ref="F143" r:id="rId19"/>
    <hyperlink ref="F145" r:id="rId20"/>
    <hyperlink ref="F147" r:id="rId21"/>
    <hyperlink ref="F149" r:id="rId22"/>
    <hyperlink ref="F151" r:id="rId23"/>
    <hyperlink ref="F153" r:id="rId24"/>
    <hyperlink ref="F156" r:id="rId25"/>
    <hyperlink ref="F158" r:id="rId26"/>
    <hyperlink ref="F160" r:id="rId27"/>
    <hyperlink ref="F162" r:id="rId28"/>
    <hyperlink ref="F164" r:id="rId29"/>
    <hyperlink ref="F166" r:id="rId30"/>
    <hyperlink ref="F168" r:id="rId31"/>
    <hyperlink ref="F170" r:id="rId32"/>
    <hyperlink ref="F172" r:id="rId33"/>
    <hyperlink ref="F174" r:id="rId34"/>
    <hyperlink ref="F176" r:id="rId35"/>
    <hyperlink ref="F179" r:id="rId36"/>
    <hyperlink ref="F181" r:id="rId37"/>
    <hyperlink ref="F183" r:id="rId3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97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88</v>
      </c>
    </row>
    <row r="4" spans="1:46" s="1" customFormat="1" ht="24.95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3" t="str">
        <f>'Rekapitulace stavby'!K6</f>
        <v>Oprava sociálního zařízení vč, rozvodů v ZŠ Provaznická 64, O-Hrabůvka</v>
      </c>
      <c r="F7" s="374"/>
      <c r="G7" s="374"/>
      <c r="H7" s="374"/>
      <c r="L7" s="21"/>
    </row>
    <row r="8" spans="1:46" s="2" customFormat="1" ht="12" customHeight="1">
      <c r="A8" s="36"/>
      <c r="B8" s="41"/>
      <c r="C8" s="36"/>
      <c r="D8" s="106" t="s">
        <v>207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67" t="s">
        <v>1404</v>
      </c>
      <c r="F9" s="368"/>
      <c r="G9" s="368"/>
      <c r="H9" s="368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6" t="s">
        <v>18</v>
      </c>
      <c r="E11" s="36"/>
      <c r="F11" s="108" t="s">
        <v>32</v>
      </c>
      <c r="G11" s="36"/>
      <c r="H11" s="36"/>
      <c r="I11" s="106" t="s">
        <v>20</v>
      </c>
      <c r="J11" s="108" t="s">
        <v>32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6" t="s">
        <v>22</v>
      </c>
      <c r="E12" s="36"/>
      <c r="F12" s="108" t="s">
        <v>23</v>
      </c>
      <c r="G12" s="36"/>
      <c r="H12" s="36"/>
      <c r="I12" s="106" t="s">
        <v>24</v>
      </c>
      <c r="J12" s="109" t="str">
        <f>'Rekapitulace stavby'!AN8</f>
        <v>25. 1. 2022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6" t="s">
        <v>30</v>
      </c>
      <c r="E14" s="36"/>
      <c r="F14" s="36"/>
      <c r="G14" s="36"/>
      <c r="H14" s="36"/>
      <c r="I14" s="106" t="s">
        <v>31</v>
      </c>
      <c r="J14" s="108" t="str">
        <f>IF('Rekapitulace stavby'!AN10="","",'Rekapitulace stavby'!AN10)</f>
        <v/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8" t="str">
        <f>IF('Rekapitulace stavby'!E11="","",'Rekapitulace stavby'!E11)</f>
        <v xml:space="preserve"> </v>
      </c>
      <c r="F15" s="36"/>
      <c r="G15" s="36"/>
      <c r="H15" s="36"/>
      <c r="I15" s="106" t="s">
        <v>34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31</v>
      </c>
      <c r="J17" s="31" t="str">
        <f>'Rekapitulace stavby'!AN13</f>
        <v>Vyplň údaj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69" t="str">
        <f>'Rekapitulace stavby'!E14</f>
        <v>Vyplň údaj</v>
      </c>
      <c r="F18" s="370"/>
      <c r="G18" s="370"/>
      <c r="H18" s="370"/>
      <c r="I18" s="106" t="s">
        <v>34</v>
      </c>
      <c r="J18" s="31" t="str">
        <f>'Rekapitulace stavby'!AN14</f>
        <v>Vyplň údaj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6" t="s">
        <v>37</v>
      </c>
      <c r="E20" s="36"/>
      <c r="F20" s="36"/>
      <c r="G20" s="36"/>
      <c r="H20" s="36"/>
      <c r="I20" s="106" t="s">
        <v>31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8" t="str">
        <f>IF('Rekapitulace stavby'!E17="","",'Rekapitulace stavby'!E17)</f>
        <v xml:space="preserve">Jorgos Jerakas </v>
      </c>
      <c r="F21" s="36"/>
      <c r="G21" s="36"/>
      <c r="H21" s="36"/>
      <c r="I21" s="106" t="s">
        <v>34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6" t="s">
        <v>40</v>
      </c>
      <c r="E23" s="36"/>
      <c r="F23" s="36"/>
      <c r="G23" s="36"/>
      <c r="H23" s="36"/>
      <c r="I23" s="106" t="s">
        <v>31</v>
      </c>
      <c r="J23" s="108" t="s">
        <v>32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8" t="s">
        <v>1405</v>
      </c>
      <c r="F24" s="36"/>
      <c r="G24" s="36"/>
      <c r="H24" s="36"/>
      <c r="I24" s="106" t="s">
        <v>34</v>
      </c>
      <c r="J24" s="108" t="s">
        <v>32</v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6" t="s">
        <v>43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71" t="s">
        <v>32</v>
      </c>
      <c r="F27" s="371"/>
      <c r="G27" s="371"/>
      <c r="H27" s="37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45</v>
      </c>
      <c r="E30" s="36"/>
      <c r="F30" s="36"/>
      <c r="G30" s="36"/>
      <c r="H30" s="36"/>
      <c r="I30" s="36"/>
      <c r="J30" s="117">
        <f>ROUND(J81, 2)</f>
        <v>0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47</v>
      </c>
      <c r="G32" s="36"/>
      <c r="H32" s="36"/>
      <c r="I32" s="118" t="s">
        <v>46</v>
      </c>
      <c r="J32" s="118" t="s">
        <v>48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49</v>
      </c>
      <c r="E33" s="106" t="s">
        <v>50</v>
      </c>
      <c r="F33" s="120">
        <f>ROUND((SUM(BE81:BE91)),  2)</f>
        <v>0</v>
      </c>
      <c r="G33" s="36"/>
      <c r="H33" s="36"/>
      <c r="I33" s="121">
        <v>0.21</v>
      </c>
      <c r="J33" s="120">
        <f>ROUND(((SUM(BE81:BE91))*I33),  2)</f>
        <v>0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6" t="s">
        <v>51</v>
      </c>
      <c r="F34" s="120">
        <f>ROUND((SUM(BF81:BF91)),  2)</f>
        <v>0</v>
      </c>
      <c r="G34" s="36"/>
      <c r="H34" s="36"/>
      <c r="I34" s="121">
        <v>0.15</v>
      </c>
      <c r="J34" s="120">
        <f>ROUND(((SUM(BF81:BF91))*I34),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6" t="s">
        <v>52</v>
      </c>
      <c r="F35" s="120">
        <f>ROUND((SUM(BG81:BG91)),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6" t="s">
        <v>53</v>
      </c>
      <c r="F36" s="120">
        <f>ROUND((SUM(BH81:BH91)),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6" t="s">
        <v>54</v>
      </c>
      <c r="F37" s="120">
        <f>ROUND((SUM(BI81:BI91)),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55</v>
      </c>
      <c r="E39" s="124"/>
      <c r="F39" s="124"/>
      <c r="G39" s="125" t="s">
        <v>56</v>
      </c>
      <c r="H39" s="126" t="s">
        <v>57</v>
      </c>
      <c r="I39" s="124"/>
      <c r="J39" s="127">
        <f>SUM(J30:J37)</f>
        <v>0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99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5" t="str">
        <f>E7</f>
        <v>Oprava sociálního zařízení vč, rozvodů v ZŠ Provaznická 64, O-Hrabůvka</v>
      </c>
      <c r="F48" s="376"/>
      <c r="G48" s="376"/>
      <c r="H48" s="376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207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27" t="str">
        <f>E9</f>
        <v xml:space="preserve">D.1.4.3 - Opravy elektroinstalace </v>
      </c>
      <c r="F50" s="372"/>
      <c r="G50" s="372"/>
      <c r="H50" s="372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Ostrava-Hrabůvka</v>
      </c>
      <c r="G52" s="38"/>
      <c r="H52" s="38"/>
      <c r="I52" s="30" t="s">
        <v>24</v>
      </c>
      <c r="J52" s="61" t="str">
        <f>IF(J12="","",J12)</f>
        <v>25. 1. 2022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0" t="s">
        <v>30</v>
      </c>
      <c r="D54" s="38"/>
      <c r="E54" s="38"/>
      <c r="F54" s="28" t="str">
        <f>E15</f>
        <v xml:space="preserve"> </v>
      </c>
      <c r="G54" s="38"/>
      <c r="H54" s="38"/>
      <c r="I54" s="30" t="s">
        <v>37</v>
      </c>
      <c r="J54" s="34" t="str">
        <f>E21</f>
        <v xml:space="preserve">Jorgos Jerakas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35</v>
      </c>
      <c r="D55" s="38"/>
      <c r="E55" s="38"/>
      <c r="F55" s="28" t="str">
        <f>IF(E18="","",E18)</f>
        <v>Vyplň údaj</v>
      </c>
      <c r="G55" s="38"/>
      <c r="H55" s="38"/>
      <c r="I55" s="30" t="s">
        <v>40</v>
      </c>
      <c r="J55" s="34" t="str">
        <f>E24</f>
        <v xml:space="preserve">Marek Seifert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100</v>
      </c>
      <c r="D57" s="134"/>
      <c r="E57" s="134"/>
      <c r="F57" s="134"/>
      <c r="G57" s="134"/>
      <c r="H57" s="134"/>
      <c r="I57" s="134"/>
      <c r="J57" s="135" t="s">
        <v>101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77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102</v>
      </c>
    </row>
    <row r="60" spans="1:47" s="9" customFormat="1" ht="24.95" customHeight="1">
      <c r="B60" s="137"/>
      <c r="C60" s="138"/>
      <c r="D60" s="139" t="s">
        <v>212</v>
      </c>
      <c r="E60" s="140"/>
      <c r="F60" s="140"/>
      <c r="G60" s="140"/>
      <c r="H60" s="140"/>
      <c r="I60" s="140"/>
      <c r="J60" s="141">
        <f>J82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1406</v>
      </c>
      <c r="E61" s="146"/>
      <c r="F61" s="146"/>
      <c r="G61" s="146"/>
      <c r="H61" s="146"/>
      <c r="I61" s="146"/>
      <c r="J61" s="147">
        <f>J83</f>
        <v>0</v>
      </c>
      <c r="K61" s="144"/>
      <c r="L61" s="148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7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5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7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5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7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5" customHeight="1">
      <c r="A68" s="36"/>
      <c r="B68" s="37"/>
      <c r="C68" s="24" t="s">
        <v>109</v>
      </c>
      <c r="D68" s="38"/>
      <c r="E68" s="38"/>
      <c r="F68" s="38"/>
      <c r="G68" s="38"/>
      <c r="H68" s="38"/>
      <c r="I68" s="38"/>
      <c r="J68" s="38"/>
      <c r="K68" s="38"/>
      <c r="L68" s="10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0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375" t="str">
        <f>E7</f>
        <v>Oprava sociálního zařízení vč, rozvodů v ZŠ Provaznická 64, O-Hrabůvka</v>
      </c>
      <c r="F71" s="376"/>
      <c r="G71" s="376"/>
      <c r="H71" s="376"/>
      <c r="I71" s="38"/>
      <c r="J71" s="38"/>
      <c r="K71" s="38"/>
      <c r="L71" s="10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0" t="s">
        <v>207</v>
      </c>
      <c r="D72" s="38"/>
      <c r="E72" s="38"/>
      <c r="F72" s="38"/>
      <c r="G72" s="38"/>
      <c r="H72" s="38"/>
      <c r="I72" s="38"/>
      <c r="J72" s="38"/>
      <c r="K72" s="38"/>
      <c r="L72" s="10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27" t="str">
        <f>E9</f>
        <v xml:space="preserve">D.1.4.3 - Opravy elektroinstalace </v>
      </c>
      <c r="F73" s="372"/>
      <c r="G73" s="372"/>
      <c r="H73" s="372"/>
      <c r="I73" s="38"/>
      <c r="J73" s="38"/>
      <c r="K73" s="38"/>
      <c r="L73" s="10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0" t="s">
        <v>22</v>
      </c>
      <c r="D75" s="38"/>
      <c r="E75" s="38"/>
      <c r="F75" s="28" t="str">
        <f>F12</f>
        <v>Ostrava-Hrabůvka</v>
      </c>
      <c r="G75" s="38"/>
      <c r="H75" s="38"/>
      <c r="I75" s="30" t="s">
        <v>24</v>
      </c>
      <c r="J75" s="61" t="str">
        <f>IF(J12="","",J12)</f>
        <v>25. 1. 2022</v>
      </c>
      <c r="K75" s="38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5.2" customHeight="1">
      <c r="A77" s="36"/>
      <c r="B77" s="37"/>
      <c r="C77" s="30" t="s">
        <v>30</v>
      </c>
      <c r="D77" s="38"/>
      <c r="E77" s="38"/>
      <c r="F77" s="28" t="str">
        <f>E15</f>
        <v xml:space="preserve"> </v>
      </c>
      <c r="G77" s="38"/>
      <c r="H77" s="38"/>
      <c r="I77" s="30" t="s">
        <v>37</v>
      </c>
      <c r="J77" s="34" t="str">
        <f>E21</f>
        <v xml:space="preserve">Jorgos Jerakas </v>
      </c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0" t="s">
        <v>35</v>
      </c>
      <c r="D78" s="38"/>
      <c r="E78" s="38"/>
      <c r="F78" s="28" t="str">
        <f>IF(E18="","",E18)</f>
        <v>Vyplň údaj</v>
      </c>
      <c r="G78" s="38"/>
      <c r="H78" s="38"/>
      <c r="I78" s="30" t="s">
        <v>40</v>
      </c>
      <c r="J78" s="34" t="str">
        <f>E24</f>
        <v xml:space="preserve">Marek Seifert </v>
      </c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9"/>
      <c r="B80" s="150"/>
      <c r="C80" s="151" t="s">
        <v>110</v>
      </c>
      <c r="D80" s="152" t="s">
        <v>64</v>
      </c>
      <c r="E80" s="152" t="s">
        <v>60</v>
      </c>
      <c r="F80" s="152" t="s">
        <v>61</v>
      </c>
      <c r="G80" s="152" t="s">
        <v>111</v>
      </c>
      <c r="H80" s="152" t="s">
        <v>112</v>
      </c>
      <c r="I80" s="152" t="s">
        <v>113</v>
      </c>
      <c r="J80" s="152" t="s">
        <v>101</v>
      </c>
      <c r="K80" s="153" t="s">
        <v>114</v>
      </c>
      <c r="L80" s="154"/>
      <c r="M80" s="70" t="s">
        <v>32</v>
      </c>
      <c r="N80" s="71" t="s">
        <v>49</v>
      </c>
      <c r="O80" s="71" t="s">
        <v>115</v>
      </c>
      <c r="P80" s="71" t="s">
        <v>116</v>
      </c>
      <c r="Q80" s="71" t="s">
        <v>117</v>
      </c>
      <c r="R80" s="71" t="s">
        <v>118</v>
      </c>
      <c r="S80" s="71" t="s">
        <v>119</v>
      </c>
      <c r="T80" s="72" t="s">
        <v>120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>
      <c r="A81" s="36"/>
      <c r="B81" s="37"/>
      <c r="C81" s="77" t="s">
        <v>121</v>
      </c>
      <c r="D81" s="38"/>
      <c r="E81" s="38"/>
      <c r="F81" s="38"/>
      <c r="G81" s="38"/>
      <c r="H81" s="38"/>
      <c r="I81" s="38"/>
      <c r="J81" s="155">
        <f>BK81</f>
        <v>0</v>
      </c>
      <c r="K81" s="38"/>
      <c r="L81" s="41"/>
      <c r="M81" s="73"/>
      <c r="N81" s="156"/>
      <c r="O81" s="74"/>
      <c r="P81" s="157">
        <f>P82</f>
        <v>0</v>
      </c>
      <c r="Q81" s="74"/>
      <c r="R81" s="157">
        <f>R82</f>
        <v>5.4000000000000001E-4</v>
      </c>
      <c r="S81" s="74"/>
      <c r="T81" s="158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8" t="s">
        <v>78</v>
      </c>
      <c r="AU81" s="18" t="s">
        <v>102</v>
      </c>
      <c r="BK81" s="159">
        <f>BK82</f>
        <v>0</v>
      </c>
    </row>
    <row r="82" spans="1:65" s="12" customFormat="1" ht="25.9" customHeight="1">
      <c r="B82" s="160"/>
      <c r="C82" s="161"/>
      <c r="D82" s="162" t="s">
        <v>78</v>
      </c>
      <c r="E82" s="163" t="s">
        <v>246</v>
      </c>
      <c r="F82" s="163" t="s">
        <v>247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5.4000000000000001E-4</v>
      </c>
      <c r="S82" s="168"/>
      <c r="T82" s="170">
        <f>T83</f>
        <v>0</v>
      </c>
      <c r="AR82" s="171" t="s">
        <v>88</v>
      </c>
      <c r="AT82" s="172" t="s">
        <v>78</v>
      </c>
      <c r="AU82" s="172" t="s">
        <v>79</v>
      </c>
      <c r="AY82" s="171" t="s">
        <v>125</v>
      </c>
      <c r="BK82" s="173">
        <f>BK83</f>
        <v>0</v>
      </c>
    </row>
    <row r="83" spans="1:65" s="12" customFormat="1" ht="22.9" customHeight="1">
      <c r="B83" s="160"/>
      <c r="C83" s="161"/>
      <c r="D83" s="162" t="s">
        <v>78</v>
      </c>
      <c r="E83" s="174" t="s">
        <v>1407</v>
      </c>
      <c r="F83" s="174" t="s">
        <v>1408</v>
      </c>
      <c r="G83" s="161"/>
      <c r="H83" s="161"/>
      <c r="I83" s="164"/>
      <c r="J83" s="175">
        <f>BK83</f>
        <v>0</v>
      </c>
      <c r="K83" s="161"/>
      <c r="L83" s="166"/>
      <c r="M83" s="167"/>
      <c r="N83" s="168"/>
      <c r="O83" s="168"/>
      <c r="P83" s="169">
        <f>SUM(P84:P91)</f>
        <v>0</v>
      </c>
      <c r="Q83" s="168"/>
      <c r="R83" s="169">
        <f>SUM(R84:R91)</f>
        <v>5.4000000000000001E-4</v>
      </c>
      <c r="S83" s="168"/>
      <c r="T83" s="170">
        <f>SUM(T84:T91)</f>
        <v>0</v>
      </c>
      <c r="AR83" s="171" t="s">
        <v>88</v>
      </c>
      <c r="AT83" s="172" t="s">
        <v>78</v>
      </c>
      <c r="AU83" s="172" t="s">
        <v>21</v>
      </c>
      <c r="AY83" s="171" t="s">
        <v>125</v>
      </c>
      <c r="BK83" s="173">
        <f>SUM(BK84:BK91)</f>
        <v>0</v>
      </c>
    </row>
    <row r="84" spans="1:65" s="2" customFormat="1" ht="16.5" customHeight="1">
      <c r="A84" s="36"/>
      <c r="B84" s="37"/>
      <c r="C84" s="176" t="s">
        <v>21</v>
      </c>
      <c r="D84" s="176" t="s">
        <v>128</v>
      </c>
      <c r="E84" s="177" t="s">
        <v>1409</v>
      </c>
      <c r="F84" s="178" t="s">
        <v>1410</v>
      </c>
      <c r="G84" s="179" t="s">
        <v>238</v>
      </c>
      <c r="H84" s="180">
        <v>1</v>
      </c>
      <c r="I84" s="181"/>
      <c r="J84" s="182">
        <f>ROUND(I84*H84,2)</f>
        <v>0</v>
      </c>
      <c r="K84" s="178" t="s">
        <v>132</v>
      </c>
      <c r="L84" s="41"/>
      <c r="M84" s="183" t="s">
        <v>32</v>
      </c>
      <c r="N84" s="184" t="s">
        <v>50</v>
      </c>
      <c r="O84" s="66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7" t="s">
        <v>252</v>
      </c>
      <c r="AT84" s="187" t="s">
        <v>128</v>
      </c>
      <c r="AU84" s="187" t="s">
        <v>88</v>
      </c>
      <c r="AY84" s="18" t="s">
        <v>125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8" t="s">
        <v>21</v>
      </c>
      <c r="BK84" s="188">
        <f>ROUND(I84*H84,2)</f>
        <v>0</v>
      </c>
      <c r="BL84" s="18" t="s">
        <v>252</v>
      </c>
      <c r="BM84" s="187" t="s">
        <v>1411</v>
      </c>
    </row>
    <row r="85" spans="1:65" s="2" customFormat="1" ht="11.25">
      <c r="A85" s="36"/>
      <c r="B85" s="37"/>
      <c r="C85" s="38"/>
      <c r="D85" s="189" t="s">
        <v>135</v>
      </c>
      <c r="E85" s="38"/>
      <c r="F85" s="190" t="s">
        <v>1412</v>
      </c>
      <c r="G85" s="38"/>
      <c r="H85" s="38"/>
      <c r="I85" s="191"/>
      <c r="J85" s="38"/>
      <c r="K85" s="38"/>
      <c r="L85" s="41"/>
      <c r="M85" s="192"/>
      <c r="N85" s="193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8" t="s">
        <v>135</v>
      </c>
      <c r="AU85" s="18" t="s">
        <v>88</v>
      </c>
    </row>
    <row r="86" spans="1:65" s="2" customFormat="1" ht="16.5" customHeight="1">
      <c r="A86" s="36"/>
      <c r="B86" s="37"/>
      <c r="C86" s="223" t="s">
        <v>88</v>
      </c>
      <c r="D86" s="223" t="s">
        <v>259</v>
      </c>
      <c r="E86" s="224" t="s">
        <v>1413</v>
      </c>
      <c r="F86" s="225" t="s">
        <v>1414</v>
      </c>
      <c r="G86" s="226" t="s">
        <v>238</v>
      </c>
      <c r="H86" s="227">
        <v>1</v>
      </c>
      <c r="I86" s="228"/>
      <c r="J86" s="229">
        <f>ROUND(I86*H86,2)</f>
        <v>0</v>
      </c>
      <c r="K86" s="225" t="s">
        <v>132</v>
      </c>
      <c r="L86" s="230"/>
      <c r="M86" s="231" t="s">
        <v>32</v>
      </c>
      <c r="N86" s="232" t="s">
        <v>50</v>
      </c>
      <c r="O86" s="66"/>
      <c r="P86" s="185">
        <f>O86*H86</f>
        <v>0</v>
      </c>
      <c r="Q86" s="185">
        <v>2.7E-4</v>
      </c>
      <c r="R86" s="185">
        <f>Q86*H86</f>
        <v>2.7E-4</v>
      </c>
      <c r="S86" s="185">
        <v>0</v>
      </c>
      <c r="T86" s="18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262</v>
      </c>
      <c r="AT86" s="187" t="s">
        <v>259</v>
      </c>
      <c r="AU86" s="187" t="s">
        <v>88</v>
      </c>
      <c r="AY86" s="18" t="s">
        <v>125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8" t="s">
        <v>21</v>
      </c>
      <c r="BK86" s="188">
        <f>ROUND(I86*H86,2)</f>
        <v>0</v>
      </c>
      <c r="BL86" s="18" t="s">
        <v>252</v>
      </c>
      <c r="BM86" s="187" t="s">
        <v>1415</v>
      </c>
    </row>
    <row r="87" spans="1:65" s="2" customFormat="1" ht="16.5" customHeight="1">
      <c r="A87" s="36"/>
      <c r="B87" s="37"/>
      <c r="C87" s="176" t="s">
        <v>145</v>
      </c>
      <c r="D87" s="176" t="s">
        <v>128</v>
      </c>
      <c r="E87" s="177" t="s">
        <v>1416</v>
      </c>
      <c r="F87" s="178" t="s">
        <v>1417</v>
      </c>
      <c r="G87" s="179" t="s">
        <v>238</v>
      </c>
      <c r="H87" s="180">
        <v>1</v>
      </c>
      <c r="I87" s="181"/>
      <c r="J87" s="182">
        <f>ROUND(I87*H87,2)</f>
        <v>0</v>
      </c>
      <c r="K87" s="178" t="s">
        <v>132</v>
      </c>
      <c r="L87" s="41"/>
      <c r="M87" s="183" t="s">
        <v>32</v>
      </c>
      <c r="N87" s="184" t="s">
        <v>50</v>
      </c>
      <c r="O87" s="66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252</v>
      </c>
      <c r="AT87" s="187" t="s">
        <v>128</v>
      </c>
      <c r="AU87" s="187" t="s">
        <v>88</v>
      </c>
      <c r="AY87" s="18" t="s">
        <v>125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8" t="s">
        <v>21</v>
      </c>
      <c r="BK87" s="188">
        <f>ROUND(I87*H87,2)</f>
        <v>0</v>
      </c>
      <c r="BL87" s="18" t="s">
        <v>252</v>
      </c>
      <c r="BM87" s="187" t="s">
        <v>1418</v>
      </c>
    </row>
    <row r="88" spans="1:65" s="2" customFormat="1" ht="11.25">
      <c r="A88" s="36"/>
      <c r="B88" s="37"/>
      <c r="C88" s="38"/>
      <c r="D88" s="189" t="s">
        <v>135</v>
      </c>
      <c r="E88" s="38"/>
      <c r="F88" s="190" t="s">
        <v>1419</v>
      </c>
      <c r="G88" s="38"/>
      <c r="H88" s="38"/>
      <c r="I88" s="191"/>
      <c r="J88" s="38"/>
      <c r="K88" s="38"/>
      <c r="L88" s="41"/>
      <c r="M88" s="192"/>
      <c r="N88" s="193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8" t="s">
        <v>135</v>
      </c>
      <c r="AU88" s="18" t="s">
        <v>88</v>
      </c>
    </row>
    <row r="89" spans="1:65" s="2" customFormat="1" ht="16.5" customHeight="1">
      <c r="A89" s="36"/>
      <c r="B89" s="37"/>
      <c r="C89" s="223" t="s">
        <v>150</v>
      </c>
      <c r="D89" s="223" t="s">
        <v>259</v>
      </c>
      <c r="E89" s="224" t="s">
        <v>1420</v>
      </c>
      <c r="F89" s="225" t="s">
        <v>1421</v>
      </c>
      <c r="G89" s="226" t="s">
        <v>238</v>
      </c>
      <c r="H89" s="227">
        <v>1</v>
      </c>
      <c r="I89" s="228"/>
      <c r="J89" s="229">
        <f>ROUND(I89*H89,2)</f>
        <v>0</v>
      </c>
      <c r="K89" s="225" t="s">
        <v>132</v>
      </c>
      <c r="L89" s="230"/>
      <c r="M89" s="231" t="s">
        <v>32</v>
      </c>
      <c r="N89" s="232" t="s">
        <v>50</v>
      </c>
      <c r="O89" s="66"/>
      <c r="P89" s="185">
        <f>O89*H89</f>
        <v>0</v>
      </c>
      <c r="Q89" s="185">
        <v>2.7E-4</v>
      </c>
      <c r="R89" s="185">
        <f>Q89*H89</f>
        <v>2.7E-4</v>
      </c>
      <c r="S89" s="185">
        <v>0</v>
      </c>
      <c r="T89" s="18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7" t="s">
        <v>262</v>
      </c>
      <c r="AT89" s="187" t="s">
        <v>259</v>
      </c>
      <c r="AU89" s="187" t="s">
        <v>88</v>
      </c>
      <c r="AY89" s="18" t="s">
        <v>125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8" t="s">
        <v>21</v>
      </c>
      <c r="BK89" s="188">
        <f>ROUND(I89*H89,2)</f>
        <v>0</v>
      </c>
      <c r="BL89" s="18" t="s">
        <v>252</v>
      </c>
      <c r="BM89" s="187" t="s">
        <v>1422</v>
      </c>
    </row>
    <row r="90" spans="1:65" s="2" customFormat="1" ht="24.2" customHeight="1">
      <c r="A90" s="36"/>
      <c r="B90" s="37"/>
      <c r="C90" s="176" t="s">
        <v>124</v>
      </c>
      <c r="D90" s="176" t="s">
        <v>128</v>
      </c>
      <c r="E90" s="177" t="s">
        <v>1423</v>
      </c>
      <c r="F90" s="178" t="s">
        <v>1424</v>
      </c>
      <c r="G90" s="179" t="s">
        <v>238</v>
      </c>
      <c r="H90" s="180">
        <v>1</v>
      </c>
      <c r="I90" s="181"/>
      <c r="J90" s="182">
        <f>ROUND(I90*H90,2)</f>
        <v>0</v>
      </c>
      <c r="K90" s="178" t="s">
        <v>132</v>
      </c>
      <c r="L90" s="41"/>
      <c r="M90" s="183" t="s">
        <v>32</v>
      </c>
      <c r="N90" s="184" t="s">
        <v>50</v>
      </c>
      <c r="O90" s="66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252</v>
      </c>
      <c r="AT90" s="187" t="s">
        <v>128</v>
      </c>
      <c r="AU90" s="187" t="s">
        <v>88</v>
      </c>
      <c r="AY90" s="18" t="s">
        <v>125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8" t="s">
        <v>21</v>
      </c>
      <c r="BK90" s="188">
        <f>ROUND(I90*H90,2)</f>
        <v>0</v>
      </c>
      <c r="BL90" s="18" t="s">
        <v>252</v>
      </c>
      <c r="BM90" s="187" t="s">
        <v>1425</v>
      </c>
    </row>
    <row r="91" spans="1:65" s="2" customFormat="1" ht="11.25">
      <c r="A91" s="36"/>
      <c r="B91" s="37"/>
      <c r="C91" s="38"/>
      <c r="D91" s="189" t="s">
        <v>135</v>
      </c>
      <c r="E91" s="38"/>
      <c r="F91" s="190" t="s">
        <v>1426</v>
      </c>
      <c r="G91" s="38"/>
      <c r="H91" s="38"/>
      <c r="I91" s="191"/>
      <c r="J91" s="38"/>
      <c r="K91" s="38"/>
      <c r="L91" s="41"/>
      <c r="M91" s="233"/>
      <c r="N91" s="234"/>
      <c r="O91" s="197"/>
      <c r="P91" s="197"/>
      <c r="Q91" s="197"/>
      <c r="R91" s="197"/>
      <c r="S91" s="197"/>
      <c r="T91" s="235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8" t="s">
        <v>135</v>
      </c>
      <c r="AU91" s="18" t="s">
        <v>88</v>
      </c>
    </row>
    <row r="92" spans="1:65" s="2" customFormat="1" ht="6.95" customHeight="1">
      <c r="A92" s="36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41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algorithmName="SHA-512" hashValue="DXuujwKExxfZz6DfKk0Fjlnsd3htgsSqJgNCdYmt0e+hUM5ZZpeO0+coKJ8IJ6rIphB1cNzg2Mncwja54xl/YQ==" saltValue="UlxJtp+1uFUVZTHrOlRviFcyKEwejP2KlxowygfqpBm9AhtuyttwO4HmnYq8DBiJWTokcehcD3ZokPhv2hGLhQ==" spinCount="100000" sheet="1" objects="1" scenarios="1" formatColumns="0" formatRows="0" autoFilter="0"/>
  <autoFilter ref="C80:K91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/>
    <hyperlink ref="F88" r:id="rId2"/>
    <hyperlink ref="F91" r:id="rId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s="1" customFormat="1" ht="37.5" customHeight="1"/>
    <row r="2" spans="2:11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6" customFormat="1" ht="45" customHeight="1">
      <c r="B3" s="250"/>
      <c r="C3" s="378" t="s">
        <v>1427</v>
      </c>
      <c r="D3" s="378"/>
      <c r="E3" s="378"/>
      <c r="F3" s="378"/>
      <c r="G3" s="378"/>
      <c r="H3" s="378"/>
      <c r="I3" s="378"/>
      <c r="J3" s="378"/>
      <c r="K3" s="251"/>
    </row>
    <row r="4" spans="2:11" s="1" customFormat="1" ht="25.5" customHeight="1">
      <c r="B4" s="252"/>
      <c r="C4" s="383" t="s">
        <v>1428</v>
      </c>
      <c r="D4" s="383"/>
      <c r="E4" s="383"/>
      <c r="F4" s="383"/>
      <c r="G4" s="383"/>
      <c r="H4" s="383"/>
      <c r="I4" s="383"/>
      <c r="J4" s="383"/>
      <c r="K4" s="253"/>
    </row>
    <row r="5" spans="2:11" s="1" customFormat="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s="1" customFormat="1" ht="15" customHeight="1">
      <c r="B6" s="252"/>
      <c r="C6" s="382" t="s">
        <v>1429</v>
      </c>
      <c r="D6" s="382"/>
      <c r="E6" s="382"/>
      <c r="F6" s="382"/>
      <c r="G6" s="382"/>
      <c r="H6" s="382"/>
      <c r="I6" s="382"/>
      <c r="J6" s="382"/>
      <c r="K6" s="253"/>
    </row>
    <row r="7" spans="2:11" s="1" customFormat="1" ht="15" customHeight="1">
      <c r="B7" s="256"/>
      <c r="C7" s="382" t="s">
        <v>1430</v>
      </c>
      <c r="D7" s="382"/>
      <c r="E7" s="382"/>
      <c r="F7" s="382"/>
      <c r="G7" s="382"/>
      <c r="H7" s="382"/>
      <c r="I7" s="382"/>
      <c r="J7" s="382"/>
      <c r="K7" s="253"/>
    </row>
    <row r="8" spans="2:11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s="1" customFormat="1" ht="15" customHeight="1">
      <c r="B9" s="256"/>
      <c r="C9" s="382" t="s">
        <v>1431</v>
      </c>
      <c r="D9" s="382"/>
      <c r="E9" s="382"/>
      <c r="F9" s="382"/>
      <c r="G9" s="382"/>
      <c r="H9" s="382"/>
      <c r="I9" s="382"/>
      <c r="J9" s="382"/>
      <c r="K9" s="253"/>
    </row>
    <row r="10" spans="2:11" s="1" customFormat="1" ht="15" customHeight="1">
      <c r="B10" s="256"/>
      <c r="C10" s="255"/>
      <c r="D10" s="382" t="s">
        <v>1432</v>
      </c>
      <c r="E10" s="382"/>
      <c r="F10" s="382"/>
      <c r="G10" s="382"/>
      <c r="H10" s="382"/>
      <c r="I10" s="382"/>
      <c r="J10" s="382"/>
      <c r="K10" s="253"/>
    </row>
    <row r="11" spans="2:11" s="1" customFormat="1" ht="15" customHeight="1">
      <c r="B11" s="256"/>
      <c r="C11" s="257"/>
      <c r="D11" s="382" t="s">
        <v>1433</v>
      </c>
      <c r="E11" s="382"/>
      <c r="F11" s="382"/>
      <c r="G11" s="382"/>
      <c r="H11" s="382"/>
      <c r="I11" s="382"/>
      <c r="J11" s="382"/>
      <c r="K11" s="253"/>
    </row>
    <row r="12" spans="2:11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pans="2:11" s="1" customFormat="1" ht="15" customHeight="1">
      <c r="B13" s="256"/>
      <c r="C13" s="257"/>
      <c r="D13" s="258" t="s">
        <v>1434</v>
      </c>
      <c r="E13" s="255"/>
      <c r="F13" s="255"/>
      <c r="G13" s="255"/>
      <c r="H13" s="255"/>
      <c r="I13" s="255"/>
      <c r="J13" s="255"/>
      <c r="K13" s="253"/>
    </row>
    <row r="14" spans="2:11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pans="2:11" s="1" customFormat="1" ht="15" customHeight="1">
      <c r="B15" s="256"/>
      <c r="C15" s="257"/>
      <c r="D15" s="382" t="s">
        <v>1435</v>
      </c>
      <c r="E15" s="382"/>
      <c r="F15" s="382"/>
      <c r="G15" s="382"/>
      <c r="H15" s="382"/>
      <c r="I15" s="382"/>
      <c r="J15" s="382"/>
      <c r="K15" s="253"/>
    </row>
    <row r="16" spans="2:11" s="1" customFormat="1" ht="15" customHeight="1">
      <c r="B16" s="256"/>
      <c r="C16" s="257"/>
      <c r="D16" s="382" t="s">
        <v>1436</v>
      </c>
      <c r="E16" s="382"/>
      <c r="F16" s="382"/>
      <c r="G16" s="382"/>
      <c r="H16" s="382"/>
      <c r="I16" s="382"/>
      <c r="J16" s="382"/>
      <c r="K16" s="253"/>
    </row>
    <row r="17" spans="2:11" s="1" customFormat="1" ht="15" customHeight="1">
      <c r="B17" s="256"/>
      <c r="C17" s="257"/>
      <c r="D17" s="382" t="s">
        <v>1437</v>
      </c>
      <c r="E17" s="382"/>
      <c r="F17" s="382"/>
      <c r="G17" s="382"/>
      <c r="H17" s="382"/>
      <c r="I17" s="382"/>
      <c r="J17" s="382"/>
      <c r="K17" s="253"/>
    </row>
    <row r="18" spans="2:11" s="1" customFormat="1" ht="15" customHeight="1">
      <c r="B18" s="256"/>
      <c r="C18" s="257"/>
      <c r="D18" s="257"/>
      <c r="E18" s="259" t="s">
        <v>83</v>
      </c>
      <c r="F18" s="382" t="s">
        <v>1438</v>
      </c>
      <c r="G18" s="382"/>
      <c r="H18" s="382"/>
      <c r="I18" s="382"/>
      <c r="J18" s="382"/>
      <c r="K18" s="253"/>
    </row>
    <row r="19" spans="2:11" s="1" customFormat="1" ht="15" customHeight="1">
      <c r="B19" s="256"/>
      <c r="C19" s="257"/>
      <c r="D19" s="257"/>
      <c r="E19" s="259" t="s">
        <v>1439</v>
      </c>
      <c r="F19" s="382" t="s">
        <v>1440</v>
      </c>
      <c r="G19" s="382"/>
      <c r="H19" s="382"/>
      <c r="I19" s="382"/>
      <c r="J19" s="382"/>
      <c r="K19" s="253"/>
    </row>
    <row r="20" spans="2:11" s="1" customFormat="1" ht="15" customHeight="1">
      <c r="B20" s="256"/>
      <c r="C20" s="257"/>
      <c r="D20" s="257"/>
      <c r="E20" s="259" t="s">
        <v>1441</v>
      </c>
      <c r="F20" s="382" t="s">
        <v>1442</v>
      </c>
      <c r="G20" s="382"/>
      <c r="H20" s="382"/>
      <c r="I20" s="382"/>
      <c r="J20" s="382"/>
      <c r="K20" s="253"/>
    </row>
    <row r="21" spans="2:11" s="1" customFormat="1" ht="15" customHeight="1">
      <c r="B21" s="256"/>
      <c r="C21" s="257"/>
      <c r="D21" s="257"/>
      <c r="E21" s="259" t="s">
        <v>1443</v>
      </c>
      <c r="F21" s="382" t="s">
        <v>1444</v>
      </c>
      <c r="G21" s="382"/>
      <c r="H21" s="382"/>
      <c r="I21" s="382"/>
      <c r="J21" s="382"/>
      <c r="K21" s="253"/>
    </row>
    <row r="22" spans="2:11" s="1" customFormat="1" ht="15" customHeight="1">
      <c r="B22" s="256"/>
      <c r="C22" s="257"/>
      <c r="D22" s="257"/>
      <c r="E22" s="259" t="s">
        <v>1445</v>
      </c>
      <c r="F22" s="382" t="s">
        <v>1446</v>
      </c>
      <c r="G22" s="382"/>
      <c r="H22" s="382"/>
      <c r="I22" s="382"/>
      <c r="J22" s="382"/>
      <c r="K22" s="253"/>
    </row>
    <row r="23" spans="2:11" s="1" customFormat="1" ht="15" customHeight="1">
      <c r="B23" s="256"/>
      <c r="C23" s="257"/>
      <c r="D23" s="257"/>
      <c r="E23" s="259" t="s">
        <v>1447</v>
      </c>
      <c r="F23" s="382" t="s">
        <v>1448</v>
      </c>
      <c r="G23" s="382"/>
      <c r="H23" s="382"/>
      <c r="I23" s="382"/>
      <c r="J23" s="382"/>
      <c r="K23" s="253"/>
    </row>
    <row r="24" spans="2:11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pans="2:11" s="1" customFormat="1" ht="15" customHeight="1">
      <c r="B25" s="256"/>
      <c r="C25" s="382" t="s">
        <v>1449</v>
      </c>
      <c r="D25" s="382"/>
      <c r="E25" s="382"/>
      <c r="F25" s="382"/>
      <c r="G25" s="382"/>
      <c r="H25" s="382"/>
      <c r="I25" s="382"/>
      <c r="J25" s="382"/>
      <c r="K25" s="253"/>
    </row>
    <row r="26" spans="2:11" s="1" customFormat="1" ht="15" customHeight="1">
      <c r="B26" s="256"/>
      <c r="C26" s="382" t="s">
        <v>1450</v>
      </c>
      <c r="D26" s="382"/>
      <c r="E26" s="382"/>
      <c r="F26" s="382"/>
      <c r="G26" s="382"/>
      <c r="H26" s="382"/>
      <c r="I26" s="382"/>
      <c r="J26" s="382"/>
      <c r="K26" s="253"/>
    </row>
    <row r="27" spans="2:11" s="1" customFormat="1" ht="15" customHeight="1">
      <c r="B27" s="256"/>
      <c r="C27" s="255"/>
      <c r="D27" s="382" t="s">
        <v>1451</v>
      </c>
      <c r="E27" s="382"/>
      <c r="F27" s="382"/>
      <c r="G27" s="382"/>
      <c r="H27" s="382"/>
      <c r="I27" s="382"/>
      <c r="J27" s="382"/>
      <c r="K27" s="253"/>
    </row>
    <row r="28" spans="2:11" s="1" customFormat="1" ht="15" customHeight="1">
      <c r="B28" s="256"/>
      <c r="C28" s="257"/>
      <c r="D28" s="382" t="s">
        <v>1452</v>
      </c>
      <c r="E28" s="382"/>
      <c r="F28" s="382"/>
      <c r="G28" s="382"/>
      <c r="H28" s="382"/>
      <c r="I28" s="382"/>
      <c r="J28" s="382"/>
      <c r="K28" s="253"/>
    </row>
    <row r="29" spans="2:11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pans="2:11" s="1" customFormat="1" ht="15" customHeight="1">
      <c r="B30" s="256"/>
      <c r="C30" s="257"/>
      <c r="D30" s="382" t="s">
        <v>1453</v>
      </c>
      <c r="E30" s="382"/>
      <c r="F30" s="382"/>
      <c r="G30" s="382"/>
      <c r="H30" s="382"/>
      <c r="I30" s="382"/>
      <c r="J30" s="382"/>
      <c r="K30" s="253"/>
    </row>
    <row r="31" spans="2:11" s="1" customFormat="1" ht="15" customHeight="1">
      <c r="B31" s="256"/>
      <c r="C31" s="257"/>
      <c r="D31" s="382" t="s">
        <v>1454</v>
      </c>
      <c r="E31" s="382"/>
      <c r="F31" s="382"/>
      <c r="G31" s="382"/>
      <c r="H31" s="382"/>
      <c r="I31" s="382"/>
      <c r="J31" s="382"/>
      <c r="K31" s="253"/>
    </row>
    <row r="32" spans="2:11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pans="2:11" s="1" customFormat="1" ht="15" customHeight="1">
      <c r="B33" s="256"/>
      <c r="C33" s="257"/>
      <c r="D33" s="382" t="s">
        <v>1455</v>
      </c>
      <c r="E33" s="382"/>
      <c r="F33" s="382"/>
      <c r="G33" s="382"/>
      <c r="H33" s="382"/>
      <c r="I33" s="382"/>
      <c r="J33" s="382"/>
      <c r="K33" s="253"/>
    </row>
    <row r="34" spans="2:11" s="1" customFormat="1" ht="15" customHeight="1">
      <c r="B34" s="256"/>
      <c r="C34" s="257"/>
      <c r="D34" s="382" t="s">
        <v>1456</v>
      </c>
      <c r="E34" s="382"/>
      <c r="F34" s="382"/>
      <c r="G34" s="382"/>
      <c r="H34" s="382"/>
      <c r="I34" s="382"/>
      <c r="J34" s="382"/>
      <c r="K34" s="253"/>
    </row>
    <row r="35" spans="2:11" s="1" customFormat="1" ht="15" customHeight="1">
      <c r="B35" s="256"/>
      <c r="C35" s="257"/>
      <c r="D35" s="382" t="s">
        <v>1457</v>
      </c>
      <c r="E35" s="382"/>
      <c r="F35" s="382"/>
      <c r="G35" s="382"/>
      <c r="H35" s="382"/>
      <c r="I35" s="382"/>
      <c r="J35" s="382"/>
      <c r="K35" s="253"/>
    </row>
    <row r="36" spans="2:11" s="1" customFormat="1" ht="15" customHeight="1">
      <c r="B36" s="256"/>
      <c r="C36" s="257"/>
      <c r="D36" s="255"/>
      <c r="E36" s="258" t="s">
        <v>110</v>
      </c>
      <c r="F36" s="255"/>
      <c r="G36" s="382" t="s">
        <v>1458</v>
      </c>
      <c r="H36" s="382"/>
      <c r="I36" s="382"/>
      <c r="J36" s="382"/>
      <c r="K36" s="253"/>
    </row>
    <row r="37" spans="2:11" s="1" customFormat="1" ht="30.75" customHeight="1">
      <c r="B37" s="256"/>
      <c r="C37" s="257"/>
      <c r="D37" s="255"/>
      <c r="E37" s="258" t="s">
        <v>1459</v>
      </c>
      <c r="F37" s="255"/>
      <c r="G37" s="382" t="s">
        <v>1460</v>
      </c>
      <c r="H37" s="382"/>
      <c r="I37" s="382"/>
      <c r="J37" s="382"/>
      <c r="K37" s="253"/>
    </row>
    <row r="38" spans="2:11" s="1" customFormat="1" ht="15" customHeight="1">
      <c r="B38" s="256"/>
      <c r="C38" s="257"/>
      <c r="D38" s="255"/>
      <c r="E38" s="258" t="s">
        <v>60</v>
      </c>
      <c r="F38" s="255"/>
      <c r="G38" s="382" t="s">
        <v>1461</v>
      </c>
      <c r="H38" s="382"/>
      <c r="I38" s="382"/>
      <c r="J38" s="382"/>
      <c r="K38" s="253"/>
    </row>
    <row r="39" spans="2:11" s="1" customFormat="1" ht="15" customHeight="1">
      <c r="B39" s="256"/>
      <c r="C39" s="257"/>
      <c r="D39" s="255"/>
      <c r="E39" s="258" t="s">
        <v>61</v>
      </c>
      <c r="F39" s="255"/>
      <c r="G39" s="382" t="s">
        <v>1462</v>
      </c>
      <c r="H39" s="382"/>
      <c r="I39" s="382"/>
      <c r="J39" s="382"/>
      <c r="K39" s="253"/>
    </row>
    <row r="40" spans="2:11" s="1" customFormat="1" ht="15" customHeight="1">
      <c r="B40" s="256"/>
      <c r="C40" s="257"/>
      <c r="D40" s="255"/>
      <c r="E40" s="258" t="s">
        <v>111</v>
      </c>
      <c r="F40" s="255"/>
      <c r="G40" s="382" t="s">
        <v>1463</v>
      </c>
      <c r="H40" s="382"/>
      <c r="I40" s="382"/>
      <c r="J40" s="382"/>
      <c r="K40" s="253"/>
    </row>
    <row r="41" spans="2:11" s="1" customFormat="1" ht="15" customHeight="1">
      <c r="B41" s="256"/>
      <c r="C41" s="257"/>
      <c r="D41" s="255"/>
      <c r="E41" s="258" t="s">
        <v>112</v>
      </c>
      <c r="F41" s="255"/>
      <c r="G41" s="382" t="s">
        <v>1464</v>
      </c>
      <c r="H41" s="382"/>
      <c r="I41" s="382"/>
      <c r="J41" s="382"/>
      <c r="K41" s="253"/>
    </row>
    <row r="42" spans="2:11" s="1" customFormat="1" ht="15" customHeight="1">
      <c r="B42" s="256"/>
      <c r="C42" s="257"/>
      <c r="D42" s="255"/>
      <c r="E42" s="258" t="s">
        <v>1465</v>
      </c>
      <c r="F42" s="255"/>
      <c r="G42" s="382" t="s">
        <v>1466</v>
      </c>
      <c r="H42" s="382"/>
      <c r="I42" s="382"/>
      <c r="J42" s="382"/>
      <c r="K42" s="253"/>
    </row>
    <row r="43" spans="2:11" s="1" customFormat="1" ht="15" customHeight="1">
      <c r="B43" s="256"/>
      <c r="C43" s="257"/>
      <c r="D43" s="255"/>
      <c r="E43" s="258"/>
      <c r="F43" s="255"/>
      <c r="G43" s="382" t="s">
        <v>1467</v>
      </c>
      <c r="H43" s="382"/>
      <c r="I43" s="382"/>
      <c r="J43" s="382"/>
      <c r="K43" s="253"/>
    </row>
    <row r="44" spans="2:11" s="1" customFormat="1" ht="15" customHeight="1">
      <c r="B44" s="256"/>
      <c r="C44" s="257"/>
      <c r="D44" s="255"/>
      <c r="E44" s="258" t="s">
        <v>1468</v>
      </c>
      <c r="F44" s="255"/>
      <c r="G44" s="382" t="s">
        <v>1469</v>
      </c>
      <c r="H44" s="382"/>
      <c r="I44" s="382"/>
      <c r="J44" s="382"/>
      <c r="K44" s="253"/>
    </row>
    <row r="45" spans="2:11" s="1" customFormat="1" ht="15" customHeight="1">
      <c r="B45" s="256"/>
      <c r="C45" s="257"/>
      <c r="D45" s="255"/>
      <c r="E45" s="258" t="s">
        <v>114</v>
      </c>
      <c r="F45" s="255"/>
      <c r="G45" s="382" t="s">
        <v>1470</v>
      </c>
      <c r="H45" s="382"/>
      <c r="I45" s="382"/>
      <c r="J45" s="382"/>
      <c r="K45" s="253"/>
    </row>
    <row r="46" spans="2:11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pans="2:11" s="1" customFormat="1" ht="15" customHeight="1">
      <c r="B47" s="256"/>
      <c r="C47" s="257"/>
      <c r="D47" s="382" t="s">
        <v>1471</v>
      </c>
      <c r="E47" s="382"/>
      <c r="F47" s="382"/>
      <c r="G47" s="382"/>
      <c r="H47" s="382"/>
      <c r="I47" s="382"/>
      <c r="J47" s="382"/>
      <c r="K47" s="253"/>
    </row>
    <row r="48" spans="2:11" s="1" customFormat="1" ht="15" customHeight="1">
      <c r="B48" s="256"/>
      <c r="C48" s="257"/>
      <c r="D48" s="257"/>
      <c r="E48" s="382" t="s">
        <v>1472</v>
      </c>
      <c r="F48" s="382"/>
      <c r="G48" s="382"/>
      <c r="H48" s="382"/>
      <c r="I48" s="382"/>
      <c r="J48" s="382"/>
      <c r="K48" s="253"/>
    </row>
    <row r="49" spans="2:11" s="1" customFormat="1" ht="15" customHeight="1">
      <c r="B49" s="256"/>
      <c r="C49" s="257"/>
      <c r="D49" s="257"/>
      <c r="E49" s="382" t="s">
        <v>1473</v>
      </c>
      <c r="F49" s="382"/>
      <c r="G49" s="382"/>
      <c r="H49" s="382"/>
      <c r="I49" s="382"/>
      <c r="J49" s="382"/>
      <c r="K49" s="253"/>
    </row>
    <row r="50" spans="2:11" s="1" customFormat="1" ht="15" customHeight="1">
      <c r="B50" s="256"/>
      <c r="C50" s="257"/>
      <c r="D50" s="257"/>
      <c r="E50" s="382" t="s">
        <v>1474</v>
      </c>
      <c r="F50" s="382"/>
      <c r="G50" s="382"/>
      <c r="H50" s="382"/>
      <c r="I50" s="382"/>
      <c r="J50" s="382"/>
      <c r="K50" s="253"/>
    </row>
    <row r="51" spans="2:11" s="1" customFormat="1" ht="15" customHeight="1">
      <c r="B51" s="256"/>
      <c r="C51" s="257"/>
      <c r="D51" s="382" t="s">
        <v>1475</v>
      </c>
      <c r="E51" s="382"/>
      <c r="F51" s="382"/>
      <c r="G51" s="382"/>
      <c r="H51" s="382"/>
      <c r="I51" s="382"/>
      <c r="J51" s="382"/>
      <c r="K51" s="253"/>
    </row>
    <row r="52" spans="2:11" s="1" customFormat="1" ht="25.5" customHeight="1">
      <c r="B52" s="252"/>
      <c r="C52" s="383" t="s">
        <v>1476</v>
      </c>
      <c r="D52" s="383"/>
      <c r="E52" s="383"/>
      <c r="F52" s="383"/>
      <c r="G52" s="383"/>
      <c r="H52" s="383"/>
      <c r="I52" s="383"/>
      <c r="J52" s="383"/>
      <c r="K52" s="253"/>
    </row>
    <row r="53" spans="2:11" s="1" customFormat="1" ht="5.25" customHeight="1">
      <c r="B53" s="252"/>
      <c r="C53" s="254"/>
      <c r="D53" s="254"/>
      <c r="E53" s="254"/>
      <c r="F53" s="254"/>
      <c r="G53" s="254"/>
      <c r="H53" s="254"/>
      <c r="I53" s="254"/>
      <c r="J53" s="254"/>
      <c r="K53" s="253"/>
    </row>
    <row r="54" spans="2:11" s="1" customFormat="1" ht="15" customHeight="1">
      <c r="B54" s="252"/>
      <c r="C54" s="382" t="s">
        <v>1477</v>
      </c>
      <c r="D54" s="382"/>
      <c r="E54" s="382"/>
      <c r="F54" s="382"/>
      <c r="G54" s="382"/>
      <c r="H54" s="382"/>
      <c r="I54" s="382"/>
      <c r="J54" s="382"/>
      <c r="K54" s="253"/>
    </row>
    <row r="55" spans="2:11" s="1" customFormat="1" ht="15" customHeight="1">
      <c r="B55" s="252"/>
      <c r="C55" s="382" t="s">
        <v>1478</v>
      </c>
      <c r="D55" s="382"/>
      <c r="E55" s="382"/>
      <c r="F55" s="382"/>
      <c r="G55" s="382"/>
      <c r="H55" s="382"/>
      <c r="I55" s="382"/>
      <c r="J55" s="382"/>
      <c r="K55" s="253"/>
    </row>
    <row r="56" spans="2:11" s="1" customFormat="1" ht="12.75" customHeight="1">
      <c r="B56" s="252"/>
      <c r="C56" s="255"/>
      <c r="D56" s="255"/>
      <c r="E56" s="255"/>
      <c r="F56" s="255"/>
      <c r="G56" s="255"/>
      <c r="H56" s="255"/>
      <c r="I56" s="255"/>
      <c r="J56" s="255"/>
      <c r="K56" s="253"/>
    </row>
    <row r="57" spans="2:11" s="1" customFormat="1" ht="15" customHeight="1">
      <c r="B57" s="252"/>
      <c r="C57" s="382" t="s">
        <v>1479</v>
      </c>
      <c r="D57" s="382"/>
      <c r="E57" s="382"/>
      <c r="F57" s="382"/>
      <c r="G57" s="382"/>
      <c r="H57" s="382"/>
      <c r="I57" s="382"/>
      <c r="J57" s="382"/>
      <c r="K57" s="253"/>
    </row>
    <row r="58" spans="2:11" s="1" customFormat="1" ht="15" customHeight="1">
      <c r="B58" s="252"/>
      <c r="C58" s="257"/>
      <c r="D58" s="382" t="s">
        <v>1480</v>
      </c>
      <c r="E58" s="382"/>
      <c r="F58" s="382"/>
      <c r="G58" s="382"/>
      <c r="H58" s="382"/>
      <c r="I58" s="382"/>
      <c r="J58" s="382"/>
      <c r="K58" s="253"/>
    </row>
    <row r="59" spans="2:11" s="1" customFormat="1" ht="15" customHeight="1">
      <c r="B59" s="252"/>
      <c r="C59" s="257"/>
      <c r="D59" s="382" t="s">
        <v>1481</v>
      </c>
      <c r="E59" s="382"/>
      <c r="F59" s="382"/>
      <c r="G59" s="382"/>
      <c r="H59" s="382"/>
      <c r="I59" s="382"/>
      <c r="J59" s="382"/>
      <c r="K59" s="253"/>
    </row>
    <row r="60" spans="2:11" s="1" customFormat="1" ht="15" customHeight="1">
      <c r="B60" s="252"/>
      <c r="C60" s="257"/>
      <c r="D60" s="382" t="s">
        <v>1482</v>
      </c>
      <c r="E60" s="382"/>
      <c r="F60" s="382"/>
      <c r="G60" s="382"/>
      <c r="H60" s="382"/>
      <c r="I60" s="382"/>
      <c r="J60" s="382"/>
      <c r="K60" s="253"/>
    </row>
    <row r="61" spans="2:11" s="1" customFormat="1" ht="15" customHeight="1">
      <c r="B61" s="252"/>
      <c r="C61" s="257"/>
      <c r="D61" s="382" t="s">
        <v>1483</v>
      </c>
      <c r="E61" s="382"/>
      <c r="F61" s="382"/>
      <c r="G61" s="382"/>
      <c r="H61" s="382"/>
      <c r="I61" s="382"/>
      <c r="J61" s="382"/>
      <c r="K61" s="253"/>
    </row>
    <row r="62" spans="2:11" s="1" customFormat="1" ht="15" customHeight="1">
      <c r="B62" s="252"/>
      <c r="C62" s="257"/>
      <c r="D62" s="384" t="s">
        <v>1484</v>
      </c>
      <c r="E62" s="384"/>
      <c r="F62" s="384"/>
      <c r="G62" s="384"/>
      <c r="H62" s="384"/>
      <c r="I62" s="384"/>
      <c r="J62" s="384"/>
      <c r="K62" s="253"/>
    </row>
    <row r="63" spans="2:11" s="1" customFormat="1" ht="15" customHeight="1">
      <c r="B63" s="252"/>
      <c r="C63" s="257"/>
      <c r="D63" s="382" t="s">
        <v>1485</v>
      </c>
      <c r="E63" s="382"/>
      <c r="F63" s="382"/>
      <c r="G63" s="382"/>
      <c r="H63" s="382"/>
      <c r="I63" s="382"/>
      <c r="J63" s="382"/>
      <c r="K63" s="253"/>
    </row>
    <row r="64" spans="2:11" s="1" customFormat="1" ht="12.75" customHeight="1">
      <c r="B64" s="252"/>
      <c r="C64" s="257"/>
      <c r="D64" s="257"/>
      <c r="E64" s="260"/>
      <c r="F64" s="257"/>
      <c r="G64" s="257"/>
      <c r="H64" s="257"/>
      <c r="I64" s="257"/>
      <c r="J64" s="257"/>
      <c r="K64" s="253"/>
    </row>
    <row r="65" spans="2:11" s="1" customFormat="1" ht="15" customHeight="1">
      <c r="B65" s="252"/>
      <c r="C65" s="257"/>
      <c r="D65" s="382" t="s">
        <v>1486</v>
      </c>
      <c r="E65" s="382"/>
      <c r="F65" s="382"/>
      <c r="G65" s="382"/>
      <c r="H65" s="382"/>
      <c r="I65" s="382"/>
      <c r="J65" s="382"/>
      <c r="K65" s="253"/>
    </row>
    <row r="66" spans="2:11" s="1" customFormat="1" ht="15" customHeight="1">
      <c r="B66" s="252"/>
      <c r="C66" s="257"/>
      <c r="D66" s="384" t="s">
        <v>1487</v>
      </c>
      <c r="E66" s="384"/>
      <c r="F66" s="384"/>
      <c r="G66" s="384"/>
      <c r="H66" s="384"/>
      <c r="I66" s="384"/>
      <c r="J66" s="384"/>
      <c r="K66" s="253"/>
    </row>
    <row r="67" spans="2:11" s="1" customFormat="1" ht="15" customHeight="1">
      <c r="B67" s="252"/>
      <c r="C67" s="257"/>
      <c r="D67" s="382" t="s">
        <v>1488</v>
      </c>
      <c r="E67" s="382"/>
      <c r="F67" s="382"/>
      <c r="G67" s="382"/>
      <c r="H67" s="382"/>
      <c r="I67" s="382"/>
      <c r="J67" s="382"/>
      <c r="K67" s="253"/>
    </row>
    <row r="68" spans="2:11" s="1" customFormat="1" ht="15" customHeight="1">
      <c r="B68" s="252"/>
      <c r="C68" s="257"/>
      <c r="D68" s="382" t="s">
        <v>1489</v>
      </c>
      <c r="E68" s="382"/>
      <c r="F68" s="382"/>
      <c r="G68" s="382"/>
      <c r="H68" s="382"/>
      <c r="I68" s="382"/>
      <c r="J68" s="382"/>
      <c r="K68" s="253"/>
    </row>
    <row r="69" spans="2:11" s="1" customFormat="1" ht="15" customHeight="1">
      <c r="B69" s="252"/>
      <c r="C69" s="257"/>
      <c r="D69" s="382" t="s">
        <v>1490</v>
      </c>
      <c r="E69" s="382"/>
      <c r="F69" s="382"/>
      <c r="G69" s="382"/>
      <c r="H69" s="382"/>
      <c r="I69" s="382"/>
      <c r="J69" s="382"/>
      <c r="K69" s="253"/>
    </row>
    <row r="70" spans="2:11" s="1" customFormat="1" ht="15" customHeight="1">
      <c r="B70" s="252"/>
      <c r="C70" s="257"/>
      <c r="D70" s="382" t="s">
        <v>1491</v>
      </c>
      <c r="E70" s="382"/>
      <c r="F70" s="382"/>
      <c r="G70" s="382"/>
      <c r="H70" s="382"/>
      <c r="I70" s="382"/>
      <c r="J70" s="382"/>
      <c r="K70" s="253"/>
    </row>
    <row r="71" spans="2:1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pans="2:11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pans="2:11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pans="2:11" s="1" customFormat="1" ht="45" customHeight="1">
      <c r="B75" s="269"/>
      <c r="C75" s="377" t="s">
        <v>1492</v>
      </c>
      <c r="D75" s="377"/>
      <c r="E75" s="377"/>
      <c r="F75" s="377"/>
      <c r="G75" s="377"/>
      <c r="H75" s="377"/>
      <c r="I75" s="377"/>
      <c r="J75" s="377"/>
      <c r="K75" s="270"/>
    </row>
    <row r="76" spans="2:11" s="1" customFormat="1" ht="17.25" customHeight="1">
      <c r="B76" s="269"/>
      <c r="C76" s="271" t="s">
        <v>1493</v>
      </c>
      <c r="D76" s="271"/>
      <c r="E76" s="271"/>
      <c r="F76" s="271" t="s">
        <v>1494</v>
      </c>
      <c r="G76" s="272"/>
      <c r="H76" s="271" t="s">
        <v>61</v>
      </c>
      <c r="I76" s="271" t="s">
        <v>64</v>
      </c>
      <c r="J76" s="271" t="s">
        <v>1495</v>
      </c>
      <c r="K76" s="270"/>
    </row>
    <row r="77" spans="2:11" s="1" customFormat="1" ht="17.25" customHeight="1">
      <c r="B77" s="269"/>
      <c r="C77" s="273" t="s">
        <v>1496</v>
      </c>
      <c r="D77" s="273"/>
      <c r="E77" s="273"/>
      <c r="F77" s="274" t="s">
        <v>1497</v>
      </c>
      <c r="G77" s="275"/>
      <c r="H77" s="273"/>
      <c r="I77" s="273"/>
      <c r="J77" s="273" t="s">
        <v>1498</v>
      </c>
      <c r="K77" s="270"/>
    </row>
    <row r="78" spans="2:11" s="1" customFormat="1" ht="5.25" customHeight="1">
      <c r="B78" s="269"/>
      <c r="C78" s="276"/>
      <c r="D78" s="276"/>
      <c r="E78" s="276"/>
      <c r="F78" s="276"/>
      <c r="G78" s="277"/>
      <c r="H78" s="276"/>
      <c r="I78" s="276"/>
      <c r="J78" s="276"/>
      <c r="K78" s="270"/>
    </row>
    <row r="79" spans="2:11" s="1" customFormat="1" ht="15" customHeight="1">
      <c r="B79" s="269"/>
      <c r="C79" s="258" t="s">
        <v>60</v>
      </c>
      <c r="D79" s="278"/>
      <c r="E79" s="278"/>
      <c r="F79" s="279" t="s">
        <v>1499</v>
      </c>
      <c r="G79" s="280"/>
      <c r="H79" s="258" t="s">
        <v>1500</v>
      </c>
      <c r="I79" s="258" t="s">
        <v>1501</v>
      </c>
      <c r="J79" s="258">
        <v>20</v>
      </c>
      <c r="K79" s="270"/>
    </row>
    <row r="80" spans="2:11" s="1" customFormat="1" ht="15" customHeight="1">
      <c r="B80" s="269"/>
      <c r="C80" s="258" t="s">
        <v>1502</v>
      </c>
      <c r="D80" s="258"/>
      <c r="E80" s="258"/>
      <c r="F80" s="279" t="s">
        <v>1499</v>
      </c>
      <c r="G80" s="280"/>
      <c r="H80" s="258" t="s">
        <v>1503</v>
      </c>
      <c r="I80" s="258" t="s">
        <v>1501</v>
      </c>
      <c r="J80" s="258">
        <v>120</v>
      </c>
      <c r="K80" s="270"/>
    </row>
    <row r="81" spans="2:11" s="1" customFormat="1" ht="15" customHeight="1">
      <c r="B81" s="281"/>
      <c r="C81" s="258" t="s">
        <v>1504</v>
      </c>
      <c r="D81" s="258"/>
      <c r="E81" s="258"/>
      <c r="F81" s="279" t="s">
        <v>1505</v>
      </c>
      <c r="G81" s="280"/>
      <c r="H81" s="258" t="s">
        <v>1506</v>
      </c>
      <c r="I81" s="258" t="s">
        <v>1501</v>
      </c>
      <c r="J81" s="258">
        <v>50</v>
      </c>
      <c r="K81" s="270"/>
    </row>
    <row r="82" spans="2:11" s="1" customFormat="1" ht="15" customHeight="1">
      <c r="B82" s="281"/>
      <c r="C82" s="258" t="s">
        <v>1507</v>
      </c>
      <c r="D82" s="258"/>
      <c r="E82" s="258"/>
      <c r="F82" s="279" t="s">
        <v>1499</v>
      </c>
      <c r="G82" s="280"/>
      <c r="H82" s="258" t="s">
        <v>1508</v>
      </c>
      <c r="I82" s="258" t="s">
        <v>1509</v>
      </c>
      <c r="J82" s="258"/>
      <c r="K82" s="270"/>
    </row>
    <row r="83" spans="2:11" s="1" customFormat="1" ht="15" customHeight="1">
      <c r="B83" s="281"/>
      <c r="C83" s="282" t="s">
        <v>1510</v>
      </c>
      <c r="D83" s="282"/>
      <c r="E83" s="282"/>
      <c r="F83" s="283" t="s">
        <v>1505</v>
      </c>
      <c r="G83" s="282"/>
      <c r="H83" s="282" t="s">
        <v>1511</v>
      </c>
      <c r="I83" s="282" t="s">
        <v>1501</v>
      </c>
      <c r="J83" s="282">
        <v>15</v>
      </c>
      <c r="K83" s="270"/>
    </row>
    <row r="84" spans="2:11" s="1" customFormat="1" ht="15" customHeight="1">
      <c r="B84" s="281"/>
      <c r="C84" s="282" t="s">
        <v>1512</v>
      </c>
      <c r="D84" s="282"/>
      <c r="E84" s="282"/>
      <c r="F84" s="283" t="s">
        <v>1505</v>
      </c>
      <c r="G84" s="282"/>
      <c r="H84" s="282" t="s">
        <v>1513</v>
      </c>
      <c r="I84" s="282" t="s">
        <v>1501</v>
      </c>
      <c r="J84" s="282">
        <v>15</v>
      </c>
      <c r="K84" s="270"/>
    </row>
    <row r="85" spans="2:11" s="1" customFormat="1" ht="15" customHeight="1">
      <c r="B85" s="281"/>
      <c r="C85" s="282" t="s">
        <v>1514</v>
      </c>
      <c r="D85" s="282"/>
      <c r="E85" s="282"/>
      <c r="F85" s="283" t="s">
        <v>1505</v>
      </c>
      <c r="G85" s="282"/>
      <c r="H85" s="282" t="s">
        <v>1515</v>
      </c>
      <c r="I85" s="282" t="s">
        <v>1501</v>
      </c>
      <c r="J85" s="282">
        <v>20</v>
      </c>
      <c r="K85" s="270"/>
    </row>
    <row r="86" spans="2:11" s="1" customFormat="1" ht="15" customHeight="1">
      <c r="B86" s="281"/>
      <c r="C86" s="282" t="s">
        <v>1516</v>
      </c>
      <c r="D86" s="282"/>
      <c r="E86" s="282"/>
      <c r="F86" s="283" t="s">
        <v>1505</v>
      </c>
      <c r="G86" s="282"/>
      <c r="H86" s="282" t="s">
        <v>1517</v>
      </c>
      <c r="I86" s="282" t="s">
        <v>1501</v>
      </c>
      <c r="J86" s="282">
        <v>20</v>
      </c>
      <c r="K86" s="270"/>
    </row>
    <row r="87" spans="2:11" s="1" customFormat="1" ht="15" customHeight="1">
      <c r="B87" s="281"/>
      <c r="C87" s="258" t="s">
        <v>1518</v>
      </c>
      <c r="D87" s="258"/>
      <c r="E87" s="258"/>
      <c r="F87" s="279" t="s">
        <v>1505</v>
      </c>
      <c r="G87" s="280"/>
      <c r="H87" s="258" t="s">
        <v>1519</v>
      </c>
      <c r="I87" s="258" t="s">
        <v>1501</v>
      </c>
      <c r="J87" s="258">
        <v>50</v>
      </c>
      <c r="K87" s="270"/>
    </row>
    <row r="88" spans="2:11" s="1" customFormat="1" ht="15" customHeight="1">
      <c r="B88" s="281"/>
      <c r="C88" s="258" t="s">
        <v>1520</v>
      </c>
      <c r="D88" s="258"/>
      <c r="E88" s="258"/>
      <c r="F88" s="279" t="s">
        <v>1505</v>
      </c>
      <c r="G88" s="280"/>
      <c r="H88" s="258" t="s">
        <v>1521</v>
      </c>
      <c r="I88" s="258" t="s">
        <v>1501</v>
      </c>
      <c r="J88" s="258">
        <v>20</v>
      </c>
      <c r="K88" s="270"/>
    </row>
    <row r="89" spans="2:11" s="1" customFormat="1" ht="15" customHeight="1">
      <c r="B89" s="281"/>
      <c r="C89" s="258" t="s">
        <v>1522</v>
      </c>
      <c r="D89" s="258"/>
      <c r="E89" s="258"/>
      <c r="F89" s="279" t="s">
        <v>1505</v>
      </c>
      <c r="G89" s="280"/>
      <c r="H89" s="258" t="s">
        <v>1523</v>
      </c>
      <c r="I89" s="258" t="s">
        <v>1501</v>
      </c>
      <c r="J89" s="258">
        <v>20</v>
      </c>
      <c r="K89" s="270"/>
    </row>
    <row r="90" spans="2:11" s="1" customFormat="1" ht="15" customHeight="1">
      <c r="B90" s="281"/>
      <c r="C90" s="258" t="s">
        <v>1524</v>
      </c>
      <c r="D90" s="258"/>
      <c r="E90" s="258"/>
      <c r="F90" s="279" t="s">
        <v>1505</v>
      </c>
      <c r="G90" s="280"/>
      <c r="H90" s="258" t="s">
        <v>1525</v>
      </c>
      <c r="I90" s="258" t="s">
        <v>1501</v>
      </c>
      <c r="J90" s="258">
        <v>50</v>
      </c>
      <c r="K90" s="270"/>
    </row>
    <row r="91" spans="2:11" s="1" customFormat="1" ht="15" customHeight="1">
      <c r="B91" s="281"/>
      <c r="C91" s="258" t="s">
        <v>1526</v>
      </c>
      <c r="D91" s="258"/>
      <c r="E91" s="258"/>
      <c r="F91" s="279" t="s">
        <v>1505</v>
      </c>
      <c r="G91" s="280"/>
      <c r="H91" s="258" t="s">
        <v>1526</v>
      </c>
      <c r="I91" s="258" t="s">
        <v>1501</v>
      </c>
      <c r="J91" s="258">
        <v>50</v>
      </c>
      <c r="K91" s="270"/>
    </row>
    <row r="92" spans="2:11" s="1" customFormat="1" ht="15" customHeight="1">
      <c r="B92" s="281"/>
      <c r="C92" s="258" t="s">
        <v>1527</v>
      </c>
      <c r="D92" s="258"/>
      <c r="E92" s="258"/>
      <c r="F92" s="279" t="s">
        <v>1505</v>
      </c>
      <c r="G92" s="280"/>
      <c r="H92" s="258" t="s">
        <v>1528</v>
      </c>
      <c r="I92" s="258" t="s">
        <v>1501</v>
      </c>
      <c r="J92" s="258">
        <v>255</v>
      </c>
      <c r="K92" s="270"/>
    </row>
    <row r="93" spans="2:11" s="1" customFormat="1" ht="15" customHeight="1">
      <c r="B93" s="281"/>
      <c r="C93" s="258" t="s">
        <v>1529</v>
      </c>
      <c r="D93" s="258"/>
      <c r="E93" s="258"/>
      <c r="F93" s="279" t="s">
        <v>1499</v>
      </c>
      <c r="G93" s="280"/>
      <c r="H93" s="258" t="s">
        <v>1530</v>
      </c>
      <c r="I93" s="258" t="s">
        <v>1531</v>
      </c>
      <c r="J93" s="258"/>
      <c r="K93" s="270"/>
    </row>
    <row r="94" spans="2:11" s="1" customFormat="1" ht="15" customHeight="1">
      <c r="B94" s="281"/>
      <c r="C94" s="258" t="s">
        <v>1532</v>
      </c>
      <c r="D94" s="258"/>
      <c r="E94" s="258"/>
      <c r="F94" s="279" t="s">
        <v>1499</v>
      </c>
      <c r="G94" s="280"/>
      <c r="H94" s="258" t="s">
        <v>1533</v>
      </c>
      <c r="I94" s="258" t="s">
        <v>1534</v>
      </c>
      <c r="J94" s="258"/>
      <c r="K94" s="270"/>
    </row>
    <row r="95" spans="2:11" s="1" customFormat="1" ht="15" customHeight="1">
      <c r="B95" s="281"/>
      <c r="C95" s="258" t="s">
        <v>1535</v>
      </c>
      <c r="D95" s="258"/>
      <c r="E95" s="258"/>
      <c r="F95" s="279" t="s">
        <v>1499</v>
      </c>
      <c r="G95" s="280"/>
      <c r="H95" s="258" t="s">
        <v>1535</v>
      </c>
      <c r="I95" s="258" t="s">
        <v>1534</v>
      </c>
      <c r="J95" s="258"/>
      <c r="K95" s="270"/>
    </row>
    <row r="96" spans="2:11" s="1" customFormat="1" ht="15" customHeight="1">
      <c r="B96" s="281"/>
      <c r="C96" s="258" t="s">
        <v>45</v>
      </c>
      <c r="D96" s="258"/>
      <c r="E96" s="258"/>
      <c r="F96" s="279" t="s">
        <v>1499</v>
      </c>
      <c r="G96" s="280"/>
      <c r="H96" s="258" t="s">
        <v>1536</v>
      </c>
      <c r="I96" s="258" t="s">
        <v>1534</v>
      </c>
      <c r="J96" s="258"/>
      <c r="K96" s="270"/>
    </row>
    <row r="97" spans="2:11" s="1" customFormat="1" ht="15" customHeight="1">
      <c r="B97" s="281"/>
      <c r="C97" s="258" t="s">
        <v>55</v>
      </c>
      <c r="D97" s="258"/>
      <c r="E97" s="258"/>
      <c r="F97" s="279" t="s">
        <v>1499</v>
      </c>
      <c r="G97" s="280"/>
      <c r="H97" s="258" t="s">
        <v>1537</v>
      </c>
      <c r="I97" s="258" t="s">
        <v>1534</v>
      </c>
      <c r="J97" s="258"/>
      <c r="K97" s="270"/>
    </row>
    <row r="98" spans="2:11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pans="2:11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pans="2:11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pans="2:1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pans="2:11" s="1" customFormat="1" ht="45" customHeight="1">
      <c r="B102" s="269"/>
      <c r="C102" s="377" t="s">
        <v>1538</v>
      </c>
      <c r="D102" s="377"/>
      <c r="E102" s="377"/>
      <c r="F102" s="377"/>
      <c r="G102" s="377"/>
      <c r="H102" s="377"/>
      <c r="I102" s="377"/>
      <c r="J102" s="377"/>
      <c r="K102" s="270"/>
    </row>
    <row r="103" spans="2:11" s="1" customFormat="1" ht="17.25" customHeight="1">
      <c r="B103" s="269"/>
      <c r="C103" s="271" t="s">
        <v>1493</v>
      </c>
      <c r="D103" s="271"/>
      <c r="E103" s="271"/>
      <c r="F103" s="271" t="s">
        <v>1494</v>
      </c>
      <c r="G103" s="272"/>
      <c r="H103" s="271" t="s">
        <v>61</v>
      </c>
      <c r="I103" s="271" t="s">
        <v>64</v>
      </c>
      <c r="J103" s="271" t="s">
        <v>1495</v>
      </c>
      <c r="K103" s="270"/>
    </row>
    <row r="104" spans="2:11" s="1" customFormat="1" ht="17.25" customHeight="1">
      <c r="B104" s="269"/>
      <c r="C104" s="273" t="s">
        <v>1496</v>
      </c>
      <c r="D104" s="273"/>
      <c r="E104" s="273"/>
      <c r="F104" s="274" t="s">
        <v>1497</v>
      </c>
      <c r="G104" s="275"/>
      <c r="H104" s="273"/>
      <c r="I104" s="273"/>
      <c r="J104" s="273" t="s">
        <v>1498</v>
      </c>
      <c r="K104" s="270"/>
    </row>
    <row r="105" spans="2:11" s="1" customFormat="1" ht="5.25" customHeight="1">
      <c r="B105" s="269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pans="2:11" s="1" customFormat="1" ht="15" customHeight="1">
      <c r="B106" s="269"/>
      <c r="C106" s="258" t="s">
        <v>60</v>
      </c>
      <c r="D106" s="278"/>
      <c r="E106" s="278"/>
      <c r="F106" s="279" t="s">
        <v>1499</v>
      </c>
      <c r="G106" s="258"/>
      <c r="H106" s="258" t="s">
        <v>1539</v>
      </c>
      <c r="I106" s="258" t="s">
        <v>1501</v>
      </c>
      <c r="J106" s="258">
        <v>20</v>
      </c>
      <c r="K106" s="270"/>
    </row>
    <row r="107" spans="2:11" s="1" customFormat="1" ht="15" customHeight="1">
      <c r="B107" s="269"/>
      <c r="C107" s="258" t="s">
        <v>1502</v>
      </c>
      <c r="D107" s="258"/>
      <c r="E107" s="258"/>
      <c r="F107" s="279" t="s">
        <v>1499</v>
      </c>
      <c r="G107" s="258"/>
      <c r="H107" s="258" t="s">
        <v>1539</v>
      </c>
      <c r="I107" s="258" t="s">
        <v>1501</v>
      </c>
      <c r="J107" s="258">
        <v>120</v>
      </c>
      <c r="K107" s="270"/>
    </row>
    <row r="108" spans="2:11" s="1" customFormat="1" ht="15" customHeight="1">
      <c r="B108" s="281"/>
      <c r="C108" s="258" t="s">
        <v>1504</v>
      </c>
      <c r="D108" s="258"/>
      <c r="E108" s="258"/>
      <c r="F108" s="279" t="s">
        <v>1505</v>
      </c>
      <c r="G108" s="258"/>
      <c r="H108" s="258" t="s">
        <v>1539</v>
      </c>
      <c r="I108" s="258" t="s">
        <v>1501</v>
      </c>
      <c r="J108" s="258">
        <v>50</v>
      </c>
      <c r="K108" s="270"/>
    </row>
    <row r="109" spans="2:11" s="1" customFormat="1" ht="15" customHeight="1">
      <c r="B109" s="281"/>
      <c r="C109" s="258" t="s">
        <v>1507</v>
      </c>
      <c r="D109" s="258"/>
      <c r="E109" s="258"/>
      <c r="F109" s="279" t="s">
        <v>1499</v>
      </c>
      <c r="G109" s="258"/>
      <c r="H109" s="258" t="s">
        <v>1539</v>
      </c>
      <c r="I109" s="258" t="s">
        <v>1509</v>
      </c>
      <c r="J109" s="258"/>
      <c r="K109" s="270"/>
    </row>
    <row r="110" spans="2:11" s="1" customFormat="1" ht="15" customHeight="1">
      <c r="B110" s="281"/>
      <c r="C110" s="258" t="s">
        <v>1518</v>
      </c>
      <c r="D110" s="258"/>
      <c r="E110" s="258"/>
      <c r="F110" s="279" t="s">
        <v>1505</v>
      </c>
      <c r="G110" s="258"/>
      <c r="H110" s="258" t="s">
        <v>1539</v>
      </c>
      <c r="I110" s="258" t="s">
        <v>1501</v>
      </c>
      <c r="J110" s="258">
        <v>50</v>
      </c>
      <c r="K110" s="270"/>
    </row>
    <row r="111" spans="2:11" s="1" customFormat="1" ht="15" customHeight="1">
      <c r="B111" s="281"/>
      <c r="C111" s="258" t="s">
        <v>1526</v>
      </c>
      <c r="D111" s="258"/>
      <c r="E111" s="258"/>
      <c r="F111" s="279" t="s">
        <v>1505</v>
      </c>
      <c r="G111" s="258"/>
      <c r="H111" s="258" t="s">
        <v>1539</v>
      </c>
      <c r="I111" s="258" t="s">
        <v>1501</v>
      </c>
      <c r="J111" s="258">
        <v>50</v>
      </c>
      <c r="K111" s="270"/>
    </row>
    <row r="112" spans="2:11" s="1" customFormat="1" ht="15" customHeight="1">
      <c r="B112" s="281"/>
      <c r="C112" s="258" t="s">
        <v>1524</v>
      </c>
      <c r="D112" s="258"/>
      <c r="E112" s="258"/>
      <c r="F112" s="279" t="s">
        <v>1505</v>
      </c>
      <c r="G112" s="258"/>
      <c r="H112" s="258" t="s">
        <v>1539</v>
      </c>
      <c r="I112" s="258" t="s">
        <v>1501</v>
      </c>
      <c r="J112" s="258">
        <v>50</v>
      </c>
      <c r="K112" s="270"/>
    </row>
    <row r="113" spans="2:11" s="1" customFormat="1" ht="15" customHeight="1">
      <c r="B113" s="281"/>
      <c r="C113" s="258" t="s">
        <v>60</v>
      </c>
      <c r="D113" s="258"/>
      <c r="E113" s="258"/>
      <c r="F113" s="279" t="s">
        <v>1499</v>
      </c>
      <c r="G113" s="258"/>
      <c r="H113" s="258" t="s">
        <v>1540</v>
      </c>
      <c r="I113" s="258" t="s">
        <v>1501</v>
      </c>
      <c r="J113" s="258">
        <v>20</v>
      </c>
      <c r="K113" s="270"/>
    </row>
    <row r="114" spans="2:11" s="1" customFormat="1" ht="15" customHeight="1">
      <c r="B114" s="281"/>
      <c r="C114" s="258" t="s">
        <v>1541</v>
      </c>
      <c r="D114" s="258"/>
      <c r="E114" s="258"/>
      <c r="F114" s="279" t="s">
        <v>1499</v>
      </c>
      <c r="G114" s="258"/>
      <c r="H114" s="258" t="s">
        <v>1542</v>
      </c>
      <c r="I114" s="258" t="s">
        <v>1501</v>
      </c>
      <c r="J114" s="258">
        <v>120</v>
      </c>
      <c r="K114" s="270"/>
    </row>
    <row r="115" spans="2:11" s="1" customFormat="1" ht="15" customHeight="1">
      <c r="B115" s="281"/>
      <c r="C115" s="258" t="s">
        <v>45</v>
      </c>
      <c r="D115" s="258"/>
      <c r="E115" s="258"/>
      <c r="F115" s="279" t="s">
        <v>1499</v>
      </c>
      <c r="G115" s="258"/>
      <c r="H115" s="258" t="s">
        <v>1543</v>
      </c>
      <c r="I115" s="258" t="s">
        <v>1534</v>
      </c>
      <c r="J115" s="258"/>
      <c r="K115" s="270"/>
    </row>
    <row r="116" spans="2:11" s="1" customFormat="1" ht="15" customHeight="1">
      <c r="B116" s="281"/>
      <c r="C116" s="258" t="s">
        <v>55</v>
      </c>
      <c r="D116" s="258"/>
      <c r="E116" s="258"/>
      <c r="F116" s="279" t="s">
        <v>1499</v>
      </c>
      <c r="G116" s="258"/>
      <c r="H116" s="258" t="s">
        <v>1544</v>
      </c>
      <c r="I116" s="258" t="s">
        <v>1534</v>
      </c>
      <c r="J116" s="258"/>
      <c r="K116" s="270"/>
    </row>
    <row r="117" spans="2:11" s="1" customFormat="1" ht="15" customHeight="1">
      <c r="B117" s="281"/>
      <c r="C117" s="258" t="s">
        <v>64</v>
      </c>
      <c r="D117" s="258"/>
      <c r="E117" s="258"/>
      <c r="F117" s="279" t="s">
        <v>1499</v>
      </c>
      <c r="G117" s="258"/>
      <c r="H117" s="258" t="s">
        <v>1545</v>
      </c>
      <c r="I117" s="258" t="s">
        <v>1546</v>
      </c>
      <c r="J117" s="258"/>
      <c r="K117" s="270"/>
    </row>
    <row r="118" spans="2:11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pans="2:11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pans="2:11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pans="2:1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pans="2:11" s="1" customFormat="1" ht="45" customHeight="1">
      <c r="B122" s="297"/>
      <c r="C122" s="378" t="s">
        <v>1547</v>
      </c>
      <c r="D122" s="378"/>
      <c r="E122" s="378"/>
      <c r="F122" s="378"/>
      <c r="G122" s="378"/>
      <c r="H122" s="378"/>
      <c r="I122" s="378"/>
      <c r="J122" s="378"/>
      <c r="K122" s="298"/>
    </row>
    <row r="123" spans="2:11" s="1" customFormat="1" ht="17.25" customHeight="1">
      <c r="B123" s="299"/>
      <c r="C123" s="271" t="s">
        <v>1493</v>
      </c>
      <c r="D123" s="271"/>
      <c r="E123" s="271"/>
      <c r="F123" s="271" t="s">
        <v>1494</v>
      </c>
      <c r="G123" s="272"/>
      <c r="H123" s="271" t="s">
        <v>61</v>
      </c>
      <c r="I123" s="271" t="s">
        <v>64</v>
      </c>
      <c r="J123" s="271" t="s">
        <v>1495</v>
      </c>
      <c r="K123" s="300"/>
    </row>
    <row r="124" spans="2:11" s="1" customFormat="1" ht="17.25" customHeight="1">
      <c r="B124" s="299"/>
      <c r="C124" s="273" t="s">
        <v>1496</v>
      </c>
      <c r="D124" s="273"/>
      <c r="E124" s="273"/>
      <c r="F124" s="274" t="s">
        <v>1497</v>
      </c>
      <c r="G124" s="275"/>
      <c r="H124" s="273"/>
      <c r="I124" s="273"/>
      <c r="J124" s="273" t="s">
        <v>1498</v>
      </c>
      <c r="K124" s="300"/>
    </row>
    <row r="125" spans="2:11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pans="2:11" s="1" customFormat="1" ht="15" customHeight="1">
      <c r="B126" s="301"/>
      <c r="C126" s="258" t="s">
        <v>1502</v>
      </c>
      <c r="D126" s="278"/>
      <c r="E126" s="278"/>
      <c r="F126" s="279" t="s">
        <v>1499</v>
      </c>
      <c r="G126" s="258"/>
      <c r="H126" s="258" t="s">
        <v>1539</v>
      </c>
      <c r="I126" s="258" t="s">
        <v>1501</v>
      </c>
      <c r="J126" s="258">
        <v>120</v>
      </c>
      <c r="K126" s="304"/>
    </row>
    <row r="127" spans="2:11" s="1" customFormat="1" ht="15" customHeight="1">
      <c r="B127" s="301"/>
      <c r="C127" s="258" t="s">
        <v>1548</v>
      </c>
      <c r="D127" s="258"/>
      <c r="E127" s="258"/>
      <c r="F127" s="279" t="s">
        <v>1499</v>
      </c>
      <c r="G127" s="258"/>
      <c r="H127" s="258" t="s">
        <v>1549</v>
      </c>
      <c r="I127" s="258" t="s">
        <v>1501</v>
      </c>
      <c r="J127" s="258" t="s">
        <v>1550</v>
      </c>
      <c r="K127" s="304"/>
    </row>
    <row r="128" spans="2:11" s="1" customFormat="1" ht="15" customHeight="1">
      <c r="B128" s="301"/>
      <c r="C128" s="258" t="s">
        <v>1447</v>
      </c>
      <c r="D128" s="258"/>
      <c r="E128" s="258"/>
      <c r="F128" s="279" t="s">
        <v>1499</v>
      </c>
      <c r="G128" s="258"/>
      <c r="H128" s="258" t="s">
        <v>1551</v>
      </c>
      <c r="I128" s="258" t="s">
        <v>1501</v>
      </c>
      <c r="J128" s="258" t="s">
        <v>1550</v>
      </c>
      <c r="K128" s="304"/>
    </row>
    <row r="129" spans="2:11" s="1" customFormat="1" ht="15" customHeight="1">
      <c r="B129" s="301"/>
      <c r="C129" s="258" t="s">
        <v>1510</v>
      </c>
      <c r="D129" s="258"/>
      <c r="E129" s="258"/>
      <c r="F129" s="279" t="s">
        <v>1505</v>
      </c>
      <c r="G129" s="258"/>
      <c r="H129" s="258" t="s">
        <v>1511</v>
      </c>
      <c r="I129" s="258" t="s">
        <v>1501</v>
      </c>
      <c r="J129" s="258">
        <v>15</v>
      </c>
      <c r="K129" s="304"/>
    </row>
    <row r="130" spans="2:11" s="1" customFormat="1" ht="15" customHeight="1">
      <c r="B130" s="301"/>
      <c r="C130" s="282" t="s">
        <v>1512</v>
      </c>
      <c r="D130" s="282"/>
      <c r="E130" s="282"/>
      <c r="F130" s="283" t="s">
        <v>1505</v>
      </c>
      <c r="G130" s="282"/>
      <c r="H130" s="282" t="s">
        <v>1513</v>
      </c>
      <c r="I130" s="282" t="s">
        <v>1501</v>
      </c>
      <c r="J130" s="282">
        <v>15</v>
      </c>
      <c r="K130" s="304"/>
    </row>
    <row r="131" spans="2:11" s="1" customFormat="1" ht="15" customHeight="1">
      <c r="B131" s="301"/>
      <c r="C131" s="282" t="s">
        <v>1514</v>
      </c>
      <c r="D131" s="282"/>
      <c r="E131" s="282"/>
      <c r="F131" s="283" t="s">
        <v>1505</v>
      </c>
      <c r="G131" s="282"/>
      <c r="H131" s="282" t="s">
        <v>1515</v>
      </c>
      <c r="I131" s="282" t="s">
        <v>1501</v>
      </c>
      <c r="J131" s="282">
        <v>20</v>
      </c>
      <c r="K131" s="304"/>
    </row>
    <row r="132" spans="2:11" s="1" customFormat="1" ht="15" customHeight="1">
      <c r="B132" s="301"/>
      <c r="C132" s="282" t="s">
        <v>1516</v>
      </c>
      <c r="D132" s="282"/>
      <c r="E132" s="282"/>
      <c r="F132" s="283" t="s">
        <v>1505</v>
      </c>
      <c r="G132" s="282"/>
      <c r="H132" s="282" t="s">
        <v>1517</v>
      </c>
      <c r="I132" s="282" t="s">
        <v>1501</v>
      </c>
      <c r="J132" s="282">
        <v>20</v>
      </c>
      <c r="K132" s="304"/>
    </row>
    <row r="133" spans="2:11" s="1" customFormat="1" ht="15" customHeight="1">
      <c r="B133" s="301"/>
      <c r="C133" s="258" t="s">
        <v>1504</v>
      </c>
      <c r="D133" s="258"/>
      <c r="E133" s="258"/>
      <c r="F133" s="279" t="s">
        <v>1505</v>
      </c>
      <c r="G133" s="258"/>
      <c r="H133" s="258" t="s">
        <v>1539</v>
      </c>
      <c r="I133" s="258" t="s">
        <v>1501</v>
      </c>
      <c r="J133" s="258">
        <v>50</v>
      </c>
      <c r="K133" s="304"/>
    </row>
    <row r="134" spans="2:11" s="1" customFormat="1" ht="15" customHeight="1">
      <c r="B134" s="301"/>
      <c r="C134" s="258" t="s">
        <v>1518</v>
      </c>
      <c r="D134" s="258"/>
      <c r="E134" s="258"/>
      <c r="F134" s="279" t="s">
        <v>1505</v>
      </c>
      <c r="G134" s="258"/>
      <c r="H134" s="258" t="s">
        <v>1539</v>
      </c>
      <c r="I134" s="258" t="s">
        <v>1501</v>
      </c>
      <c r="J134" s="258">
        <v>50</v>
      </c>
      <c r="K134" s="304"/>
    </row>
    <row r="135" spans="2:11" s="1" customFormat="1" ht="15" customHeight="1">
      <c r="B135" s="301"/>
      <c r="C135" s="258" t="s">
        <v>1524</v>
      </c>
      <c r="D135" s="258"/>
      <c r="E135" s="258"/>
      <c r="F135" s="279" t="s">
        <v>1505</v>
      </c>
      <c r="G135" s="258"/>
      <c r="H135" s="258" t="s">
        <v>1539</v>
      </c>
      <c r="I135" s="258" t="s">
        <v>1501</v>
      </c>
      <c r="J135" s="258">
        <v>50</v>
      </c>
      <c r="K135" s="304"/>
    </row>
    <row r="136" spans="2:11" s="1" customFormat="1" ht="15" customHeight="1">
      <c r="B136" s="301"/>
      <c r="C136" s="258" t="s">
        <v>1526</v>
      </c>
      <c r="D136" s="258"/>
      <c r="E136" s="258"/>
      <c r="F136" s="279" t="s">
        <v>1505</v>
      </c>
      <c r="G136" s="258"/>
      <c r="H136" s="258" t="s">
        <v>1539</v>
      </c>
      <c r="I136" s="258" t="s">
        <v>1501</v>
      </c>
      <c r="J136" s="258">
        <v>50</v>
      </c>
      <c r="K136" s="304"/>
    </row>
    <row r="137" spans="2:11" s="1" customFormat="1" ht="15" customHeight="1">
      <c r="B137" s="301"/>
      <c r="C137" s="258" t="s">
        <v>1527</v>
      </c>
      <c r="D137" s="258"/>
      <c r="E137" s="258"/>
      <c r="F137" s="279" t="s">
        <v>1505</v>
      </c>
      <c r="G137" s="258"/>
      <c r="H137" s="258" t="s">
        <v>1552</v>
      </c>
      <c r="I137" s="258" t="s">
        <v>1501</v>
      </c>
      <c r="J137" s="258">
        <v>255</v>
      </c>
      <c r="K137" s="304"/>
    </row>
    <row r="138" spans="2:11" s="1" customFormat="1" ht="15" customHeight="1">
      <c r="B138" s="301"/>
      <c r="C138" s="258" t="s">
        <v>1529</v>
      </c>
      <c r="D138" s="258"/>
      <c r="E138" s="258"/>
      <c r="F138" s="279" t="s">
        <v>1499</v>
      </c>
      <c r="G138" s="258"/>
      <c r="H138" s="258" t="s">
        <v>1553</v>
      </c>
      <c r="I138" s="258" t="s">
        <v>1531</v>
      </c>
      <c r="J138" s="258"/>
      <c r="K138" s="304"/>
    </row>
    <row r="139" spans="2:11" s="1" customFormat="1" ht="15" customHeight="1">
      <c r="B139" s="301"/>
      <c r="C139" s="258" t="s">
        <v>1532</v>
      </c>
      <c r="D139" s="258"/>
      <c r="E139" s="258"/>
      <c r="F139" s="279" t="s">
        <v>1499</v>
      </c>
      <c r="G139" s="258"/>
      <c r="H139" s="258" t="s">
        <v>1554</v>
      </c>
      <c r="I139" s="258" t="s">
        <v>1534</v>
      </c>
      <c r="J139" s="258"/>
      <c r="K139" s="304"/>
    </row>
    <row r="140" spans="2:11" s="1" customFormat="1" ht="15" customHeight="1">
      <c r="B140" s="301"/>
      <c r="C140" s="258" t="s">
        <v>1535</v>
      </c>
      <c r="D140" s="258"/>
      <c r="E140" s="258"/>
      <c r="F140" s="279" t="s">
        <v>1499</v>
      </c>
      <c r="G140" s="258"/>
      <c r="H140" s="258" t="s">
        <v>1535</v>
      </c>
      <c r="I140" s="258" t="s">
        <v>1534</v>
      </c>
      <c r="J140" s="258"/>
      <c r="K140" s="304"/>
    </row>
    <row r="141" spans="2:11" s="1" customFormat="1" ht="15" customHeight="1">
      <c r="B141" s="301"/>
      <c r="C141" s="258" t="s">
        <v>45</v>
      </c>
      <c r="D141" s="258"/>
      <c r="E141" s="258"/>
      <c r="F141" s="279" t="s">
        <v>1499</v>
      </c>
      <c r="G141" s="258"/>
      <c r="H141" s="258" t="s">
        <v>1555</v>
      </c>
      <c r="I141" s="258" t="s">
        <v>1534</v>
      </c>
      <c r="J141" s="258"/>
      <c r="K141" s="304"/>
    </row>
    <row r="142" spans="2:11" s="1" customFormat="1" ht="15" customHeight="1">
      <c r="B142" s="301"/>
      <c r="C142" s="258" t="s">
        <v>1556</v>
      </c>
      <c r="D142" s="258"/>
      <c r="E142" s="258"/>
      <c r="F142" s="279" t="s">
        <v>1499</v>
      </c>
      <c r="G142" s="258"/>
      <c r="H142" s="258" t="s">
        <v>1557</v>
      </c>
      <c r="I142" s="258" t="s">
        <v>1534</v>
      </c>
      <c r="J142" s="258"/>
      <c r="K142" s="304"/>
    </row>
    <row r="143" spans="2:11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pans="2:11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pans="2:11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pans="2:11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pans="2:11" s="1" customFormat="1" ht="45" customHeight="1">
      <c r="B147" s="269"/>
      <c r="C147" s="377" t="s">
        <v>1558</v>
      </c>
      <c r="D147" s="377"/>
      <c r="E147" s="377"/>
      <c r="F147" s="377"/>
      <c r="G147" s="377"/>
      <c r="H147" s="377"/>
      <c r="I147" s="377"/>
      <c r="J147" s="377"/>
      <c r="K147" s="270"/>
    </row>
    <row r="148" spans="2:11" s="1" customFormat="1" ht="17.25" customHeight="1">
      <c r="B148" s="269"/>
      <c r="C148" s="271" t="s">
        <v>1493</v>
      </c>
      <c r="D148" s="271"/>
      <c r="E148" s="271"/>
      <c r="F148" s="271" t="s">
        <v>1494</v>
      </c>
      <c r="G148" s="272"/>
      <c r="H148" s="271" t="s">
        <v>61</v>
      </c>
      <c r="I148" s="271" t="s">
        <v>64</v>
      </c>
      <c r="J148" s="271" t="s">
        <v>1495</v>
      </c>
      <c r="K148" s="270"/>
    </row>
    <row r="149" spans="2:11" s="1" customFormat="1" ht="17.25" customHeight="1">
      <c r="B149" s="269"/>
      <c r="C149" s="273" t="s">
        <v>1496</v>
      </c>
      <c r="D149" s="273"/>
      <c r="E149" s="273"/>
      <c r="F149" s="274" t="s">
        <v>1497</v>
      </c>
      <c r="G149" s="275"/>
      <c r="H149" s="273"/>
      <c r="I149" s="273"/>
      <c r="J149" s="273" t="s">
        <v>1498</v>
      </c>
      <c r="K149" s="270"/>
    </row>
    <row r="150" spans="2:11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pans="2:11" s="1" customFormat="1" ht="15" customHeight="1">
      <c r="B151" s="281"/>
      <c r="C151" s="308" t="s">
        <v>1502</v>
      </c>
      <c r="D151" s="258"/>
      <c r="E151" s="258"/>
      <c r="F151" s="309" t="s">
        <v>1499</v>
      </c>
      <c r="G151" s="258"/>
      <c r="H151" s="308" t="s">
        <v>1539</v>
      </c>
      <c r="I151" s="308" t="s">
        <v>1501</v>
      </c>
      <c r="J151" s="308">
        <v>120</v>
      </c>
      <c r="K151" s="304"/>
    </row>
    <row r="152" spans="2:11" s="1" customFormat="1" ht="15" customHeight="1">
      <c r="B152" s="281"/>
      <c r="C152" s="308" t="s">
        <v>1548</v>
      </c>
      <c r="D152" s="258"/>
      <c r="E152" s="258"/>
      <c r="F152" s="309" t="s">
        <v>1499</v>
      </c>
      <c r="G152" s="258"/>
      <c r="H152" s="308" t="s">
        <v>1559</v>
      </c>
      <c r="I152" s="308" t="s">
        <v>1501</v>
      </c>
      <c r="J152" s="308" t="s">
        <v>1550</v>
      </c>
      <c r="K152" s="304"/>
    </row>
    <row r="153" spans="2:11" s="1" customFormat="1" ht="15" customHeight="1">
      <c r="B153" s="281"/>
      <c r="C153" s="308" t="s">
        <v>1447</v>
      </c>
      <c r="D153" s="258"/>
      <c r="E153" s="258"/>
      <c r="F153" s="309" t="s">
        <v>1499</v>
      </c>
      <c r="G153" s="258"/>
      <c r="H153" s="308" t="s">
        <v>1560</v>
      </c>
      <c r="I153" s="308" t="s">
        <v>1501</v>
      </c>
      <c r="J153" s="308" t="s">
        <v>1550</v>
      </c>
      <c r="K153" s="304"/>
    </row>
    <row r="154" spans="2:11" s="1" customFormat="1" ht="15" customHeight="1">
      <c r="B154" s="281"/>
      <c r="C154" s="308" t="s">
        <v>1504</v>
      </c>
      <c r="D154" s="258"/>
      <c r="E154" s="258"/>
      <c r="F154" s="309" t="s">
        <v>1505</v>
      </c>
      <c r="G154" s="258"/>
      <c r="H154" s="308" t="s">
        <v>1539</v>
      </c>
      <c r="I154" s="308" t="s">
        <v>1501</v>
      </c>
      <c r="J154" s="308">
        <v>50</v>
      </c>
      <c r="K154" s="304"/>
    </row>
    <row r="155" spans="2:11" s="1" customFormat="1" ht="15" customHeight="1">
      <c r="B155" s="281"/>
      <c r="C155" s="308" t="s">
        <v>1507</v>
      </c>
      <c r="D155" s="258"/>
      <c r="E155" s="258"/>
      <c r="F155" s="309" t="s">
        <v>1499</v>
      </c>
      <c r="G155" s="258"/>
      <c r="H155" s="308" t="s">
        <v>1539</v>
      </c>
      <c r="I155" s="308" t="s">
        <v>1509</v>
      </c>
      <c r="J155" s="308"/>
      <c r="K155" s="304"/>
    </row>
    <row r="156" spans="2:11" s="1" customFormat="1" ht="15" customHeight="1">
      <c r="B156" s="281"/>
      <c r="C156" s="308" t="s">
        <v>1518</v>
      </c>
      <c r="D156" s="258"/>
      <c r="E156" s="258"/>
      <c r="F156" s="309" t="s">
        <v>1505</v>
      </c>
      <c r="G156" s="258"/>
      <c r="H156" s="308" t="s">
        <v>1539</v>
      </c>
      <c r="I156" s="308" t="s">
        <v>1501</v>
      </c>
      <c r="J156" s="308">
        <v>50</v>
      </c>
      <c r="K156" s="304"/>
    </row>
    <row r="157" spans="2:11" s="1" customFormat="1" ht="15" customHeight="1">
      <c r="B157" s="281"/>
      <c r="C157" s="308" t="s">
        <v>1526</v>
      </c>
      <c r="D157" s="258"/>
      <c r="E157" s="258"/>
      <c r="F157" s="309" t="s">
        <v>1505</v>
      </c>
      <c r="G157" s="258"/>
      <c r="H157" s="308" t="s">
        <v>1539</v>
      </c>
      <c r="I157" s="308" t="s">
        <v>1501</v>
      </c>
      <c r="J157" s="308">
        <v>50</v>
      </c>
      <c r="K157" s="304"/>
    </row>
    <row r="158" spans="2:11" s="1" customFormat="1" ht="15" customHeight="1">
      <c r="B158" s="281"/>
      <c r="C158" s="308" t="s">
        <v>1524</v>
      </c>
      <c r="D158" s="258"/>
      <c r="E158" s="258"/>
      <c r="F158" s="309" t="s">
        <v>1505</v>
      </c>
      <c r="G158" s="258"/>
      <c r="H158" s="308" t="s">
        <v>1539</v>
      </c>
      <c r="I158" s="308" t="s">
        <v>1501</v>
      </c>
      <c r="J158" s="308">
        <v>50</v>
      </c>
      <c r="K158" s="304"/>
    </row>
    <row r="159" spans="2:11" s="1" customFormat="1" ht="15" customHeight="1">
      <c r="B159" s="281"/>
      <c r="C159" s="308" t="s">
        <v>100</v>
      </c>
      <c r="D159" s="258"/>
      <c r="E159" s="258"/>
      <c r="F159" s="309" t="s">
        <v>1499</v>
      </c>
      <c r="G159" s="258"/>
      <c r="H159" s="308" t="s">
        <v>1561</v>
      </c>
      <c r="I159" s="308" t="s">
        <v>1501</v>
      </c>
      <c r="J159" s="308" t="s">
        <v>1562</v>
      </c>
      <c r="K159" s="304"/>
    </row>
    <row r="160" spans="2:11" s="1" customFormat="1" ht="15" customHeight="1">
      <c r="B160" s="281"/>
      <c r="C160" s="308" t="s">
        <v>1563</v>
      </c>
      <c r="D160" s="258"/>
      <c r="E160" s="258"/>
      <c r="F160" s="309" t="s">
        <v>1499</v>
      </c>
      <c r="G160" s="258"/>
      <c r="H160" s="308" t="s">
        <v>1564</v>
      </c>
      <c r="I160" s="308" t="s">
        <v>1534</v>
      </c>
      <c r="J160" s="308"/>
      <c r="K160" s="304"/>
    </row>
    <row r="161" spans="2:1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pans="2:11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pans="2:11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pans="2:11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pans="2:11" s="1" customFormat="1" ht="45" customHeight="1">
      <c r="B165" s="250"/>
      <c r="C165" s="378" t="s">
        <v>1565</v>
      </c>
      <c r="D165" s="378"/>
      <c r="E165" s="378"/>
      <c r="F165" s="378"/>
      <c r="G165" s="378"/>
      <c r="H165" s="378"/>
      <c r="I165" s="378"/>
      <c r="J165" s="378"/>
      <c r="K165" s="251"/>
    </row>
    <row r="166" spans="2:11" s="1" customFormat="1" ht="17.25" customHeight="1">
      <c r="B166" s="250"/>
      <c r="C166" s="271" t="s">
        <v>1493</v>
      </c>
      <c r="D166" s="271"/>
      <c r="E166" s="271"/>
      <c r="F166" s="271" t="s">
        <v>1494</v>
      </c>
      <c r="G166" s="313"/>
      <c r="H166" s="314" t="s">
        <v>61</v>
      </c>
      <c r="I166" s="314" t="s">
        <v>64</v>
      </c>
      <c r="J166" s="271" t="s">
        <v>1495</v>
      </c>
      <c r="K166" s="251"/>
    </row>
    <row r="167" spans="2:11" s="1" customFormat="1" ht="17.25" customHeight="1">
      <c r="B167" s="252"/>
      <c r="C167" s="273" t="s">
        <v>1496</v>
      </c>
      <c r="D167" s="273"/>
      <c r="E167" s="273"/>
      <c r="F167" s="274" t="s">
        <v>1497</v>
      </c>
      <c r="G167" s="315"/>
      <c r="H167" s="316"/>
      <c r="I167" s="316"/>
      <c r="J167" s="273" t="s">
        <v>1498</v>
      </c>
      <c r="K167" s="253"/>
    </row>
    <row r="168" spans="2:11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pans="2:11" s="1" customFormat="1" ht="15" customHeight="1">
      <c r="B169" s="281"/>
      <c r="C169" s="258" t="s">
        <v>1502</v>
      </c>
      <c r="D169" s="258"/>
      <c r="E169" s="258"/>
      <c r="F169" s="279" t="s">
        <v>1499</v>
      </c>
      <c r="G169" s="258"/>
      <c r="H169" s="258" t="s">
        <v>1539</v>
      </c>
      <c r="I169" s="258" t="s">
        <v>1501</v>
      </c>
      <c r="J169" s="258">
        <v>120</v>
      </c>
      <c r="K169" s="304"/>
    </row>
    <row r="170" spans="2:11" s="1" customFormat="1" ht="15" customHeight="1">
      <c r="B170" s="281"/>
      <c r="C170" s="258" t="s">
        <v>1548</v>
      </c>
      <c r="D170" s="258"/>
      <c r="E170" s="258"/>
      <c r="F170" s="279" t="s">
        <v>1499</v>
      </c>
      <c r="G170" s="258"/>
      <c r="H170" s="258" t="s">
        <v>1549</v>
      </c>
      <c r="I170" s="258" t="s">
        <v>1501</v>
      </c>
      <c r="J170" s="258" t="s">
        <v>1550</v>
      </c>
      <c r="K170" s="304"/>
    </row>
    <row r="171" spans="2:11" s="1" customFormat="1" ht="15" customHeight="1">
      <c r="B171" s="281"/>
      <c r="C171" s="258" t="s">
        <v>1447</v>
      </c>
      <c r="D171" s="258"/>
      <c r="E171" s="258"/>
      <c r="F171" s="279" t="s">
        <v>1499</v>
      </c>
      <c r="G171" s="258"/>
      <c r="H171" s="258" t="s">
        <v>1566</v>
      </c>
      <c r="I171" s="258" t="s">
        <v>1501</v>
      </c>
      <c r="J171" s="258" t="s">
        <v>1550</v>
      </c>
      <c r="K171" s="304"/>
    </row>
    <row r="172" spans="2:11" s="1" customFormat="1" ht="15" customHeight="1">
      <c r="B172" s="281"/>
      <c r="C172" s="258" t="s">
        <v>1504</v>
      </c>
      <c r="D172" s="258"/>
      <c r="E172" s="258"/>
      <c r="F172" s="279" t="s">
        <v>1505</v>
      </c>
      <c r="G172" s="258"/>
      <c r="H172" s="258" t="s">
        <v>1566</v>
      </c>
      <c r="I172" s="258" t="s">
        <v>1501</v>
      </c>
      <c r="J172" s="258">
        <v>50</v>
      </c>
      <c r="K172" s="304"/>
    </row>
    <row r="173" spans="2:11" s="1" customFormat="1" ht="15" customHeight="1">
      <c r="B173" s="281"/>
      <c r="C173" s="258" t="s">
        <v>1507</v>
      </c>
      <c r="D173" s="258"/>
      <c r="E173" s="258"/>
      <c r="F173" s="279" t="s">
        <v>1499</v>
      </c>
      <c r="G173" s="258"/>
      <c r="H173" s="258" t="s">
        <v>1566</v>
      </c>
      <c r="I173" s="258" t="s">
        <v>1509</v>
      </c>
      <c r="J173" s="258"/>
      <c r="K173" s="304"/>
    </row>
    <row r="174" spans="2:11" s="1" customFormat="1" ht="15" customHeight="1">
      <c r="B174" s="281"/>
      <c r="C174" s="258" t="s">
        <v>1518</v>
      </c>
      <c r="D174" s="258"/>
      <c r="E174" s="258"/>
      <c r="F174" s="279" t="s">
        <v>1505</v>
      </c>
      <c r="G174" s="258"/>
      <c r="H174" s="258" t="s">
        <v>1566</v>
      </c>
      <c r="I174" s="258" t="s">
        <v>1501</v>
      </c>
      <c r="J174" s="258">
        <v>50</v>
      </c>
      <c r="K174" s="304"/>
    </row>
    <row r="175" spans="2:11" s="1" customFormat="1" ht="15" customHeight="1">
      <c r="B175" s="281"/>
      <c r="C175" s="258" t="s">
        <v>1526</v>
      </c>
      <c r="D175" s="258"/>
      <c r="E175" s="258"/>
      <c r="F175" s="279" t="s">
        <v>1505</v>
      </c>
      <c r="G175" s="258"/>
      <c r="H175" s="258" t="s">
        <v>1566</v>
      </c>
      <c r="I175" s="258" t="s">
        <v>1501</v>
      </c>
      <c r="J175" s="258">
        <v>50</v>
      </c>
      <c r="K175" s="304"/>
    </row>
    <row r="176" spans="2:11" s="1" customFormat="1" ht="15" customHeight="1">
      <c r="B176" s="281"/>
      <c r="C176" s="258" t="s">
        <v>1524</v>
      </c>
      <c r="D176" s="258"/>
      <c r="E176" s="258"/>
      <c r="F176" s="279" t="s">
        <v>1505</v>
      </c>
      <c r="G176" s="258"/>
      <c r="H176" s="258" t="s">
        <v>1566</v>
      </c>
      <c r="I176" s="258" t="s">
        <v>1501</v>
      </c>
      <c r="J176" s="258">
        <v>50</v>
      </c>
      <c r="K176" s="304"/>
    </row>
    <row r="177" spans="2:11" s="1" customFormat="1" ht="15" customHeight="1">
      <c r="B177" s="281"/>
      <c r="C177" s="258" t="s">
        <v>110</v>
      </c>
      <c r="D177" s="258"/>
      <c r="E177" s="258"/>
      <c r="F177" s="279" t="s">
        <v>1499</v>
      </c>
      <c r="G177" s="258"/>
      <c r="H177" s="258" t="s">
        <v>1567</v>
      </c>
      <c r="I177" s="258" t="s">
        <v>1568</v>
      </c>
      <c r="J177" s="258"/>
      <c r="K177" s="304"/>
    </row>
    <row r="178" spans="2:11" s="1" customFormat="1" ht="15" customHeight="1">
      <c r="B178" s="281"/>
      <c r="C178" s="258" t="s">
        <v>64</v>
      </c>
      <c r="D178" s="258"/>
      <c r="E178" s="258"/>
      <c r="F178" s="279" t="s">
        <v>1499</v>
      </c>
      <c r="G178" s="258"/>
      <c r="H178" s="258" t="s">
        <v>1569</v>
      </c>
      <c r="I178" s="258" t="s">
        <v>1570</v>
      </c>
      <c r="J178" s="258">
        <v>1</v>
      </c>
      <c r="K178" s="304"/>
    </row>
    <row r="179" spans="2:11" s="1" customFormat="1" ht="15" customHeight="1">
      <c r="B179" s="281"/>
      <c r="C179" s="258" t="s">
        <v>60</v>
      </c>
      <c r="D179" s="258"/>
      <c r="E179" s="258"/>
      <c r="F179" s="279" t="s">
        <v>1499</v>
      </c>
      <c r="G179" s="258"/>
      <c r="H179" s="258" t="s">
        <v>1571</v>
      </c>
      <c r="I179" s="258" t="s">
        <v>1501</v>
      </c>
      <c r="J179" s="258">
        <v>20</v>
      </c>
      <c r="K179" s="304"/>
    </row>
    <row r="180" spans="2:11" s="1" customFormat="1" ht="15" customHeight="1">
      <c r="B180" s="281"/>
      <c r="C180" s="258" t="s">
        <v>61</v>
      </c>
      <c r="D180" s="258"/>
      <c r="E180" s="258"/>
      <c r="F180" s="279" t="s">
        <v>1499</v>
      </c>
      <c r="G180" s="258"/>
      <c r="H180" s="258" t="s">
        <v>1572</v>
      </c>
      <c r="I180" s="258" t="s">
        <v>1501</v>
      </c>
      <c r="J180" s="258">
        <v>255</v>
      </c>
      <c r="K180" s="304"/>
    </row>
    <row r="181" spans="2:11" s="1" customFormat="1" ht="15" customHeight="1">
      <c r="B181" s="281"/>
      <c r="C181" s="258" t="s">
        <v>111</v>
      </c>
      <c r="D181" s="258"/>
      <c r="E181" s="258"/>
      <c r="F181" s="279" t="s">
        <v>1499</v>
      </c>
      <c r="G181" s="258"/>
      <c r="H181" s="258" t="s">
        <v>1463</v>
      </c>
      <c r="I181" s="258" t="s">
        <v>1501</v>
      </c>
      <c r="J181" s="258">
        <v>10</v>
      </c>
      <c r="K181" s="304"/>
    </row>
    <row r="182" spans="2:11" s="1" customFormat="1" ht="15" customHeight="1">
      <c r="B182" s="281"/>
      <c r="C182" s="258" t="s">
        <v>112</v>
      </c>
      <c r="D182" s="258"/>
      <c r="E182" s="258"/>
      <c r="F182" s="279" t="s">
        <v>1499</v>
      </c>
      <c r="G182" s="258"/>
      <c r="H182" s="258" t="s">
        <v>1573</v>
      </c>
      <c r="I182" s="258" t="s">
        <v>1534</v>
      </c>
      <c r="J182" s="258"/>
      <c r="K182" s="304"/>
    </row>
    <row r="183" spans="2:11" s="1" customFormat="1" ht="15" customHeight="1">
      <c r="B183" s="281"/>
      <c r="C183" s="258" t="s">
        <v>1574</v>
      </c>
      <c r="D183" s="258"/>
      <c r="E183" s="258"/>
      <c r="F183" s="279" t="s">
        <v>1499</v>
      </c>
      <c r="G183" s="258"/>
      <c r="H183" s="258" t="s">
        <v>1575</v>
      </c>
      <c r="I183" s="258" t="s">
        <v>1534</v>
      </c>
      <c r="J183" s="258"/>
      <c r="K183" s="304"/>
    </row>
    <row r="184" spans="2:11" s="1" customFormat="1" ht="15" customHeight="1">
      <c r="B184" s="281"/>
      <c r="C184" s="258" t="s">
        <v>1563</v>
      </c>
      <c r="D184" s="258"/>
      <c r="E184" s="258"/>
      <c r="F184" s="279" t="s">
        <v>1499</v>
      </c>
      <c r="G184" s="258"/>
      <c r="H184" s="258" t="s">
        <v>1576</v>
      </c>
      <c r="I184" s="258" t="s">
        <v>1534</v>
      </c>
      <c r="J184" s="258"/>
      <c r="K184" s="304"/>
    </row>
    <row r="185" spans="2:11" s="1" customFormat="1" ht="15" customHeight="1">
      <c r="B185" s="281"/>
      <c r="C185" s="258" t="s">
        <v>114</v>
      </c>
      <c r="D185" s="258"/>
      <c r="E185" s="258"/>
      <c r="F185" s="279" t="s">
        <v>1505</v>
      </c>
      <c r="G185" s="258"/>
      <c r="H185" s="258" t="s">
        <v>1577</v>
      </c>
      <c r="I185" s="258" t="s">
        <v>1501</v>
      </c>
      <c r="J185" s="258">
        <v>50</v>
      </c>
      <c r="K185" s="304"/>
    </row>
    <row r="186" spans="2:11" s="1" customFormat="1" ht="15" customHeight="1">
      <c r="B186" s="281"/>
      <c r="C186" s="258" t="s">
        <v>1578</v>
      </c>
      <c r="D186" s="258"/>
      <c r="E186" s="258"/>
      <c r="F186" s="279" t="s">
        <v>1505</v>
      </c>
      <c r="G186" s="258"/>
      <c r="H186" s="258" t="s">
        <v>1579</v>
      </c>
      <c r="I186" s="258" t="s">
        <v>1580</v>
      </c>
      <c r="J186" s="258"/>
      <c r="K186" s="304"/>
    </row>
    <row r="187" spans="2:11" s="1" customFormat="1" ht="15" customHeight="1">
      <c r="B187" s="281"/>
      <c r="C187" s="258" t="s">
        <v>1581</v>
      </c>
      <c r="D187" s="258"/>
      <c r="E187" s="258"/>
      <c r="F187" s="279" t="s">
        <v>1505</v>
      </c>
      <c r="G187" s="258"/>
      <c r="H187" s="258" t="s">
        <v>1582</v>
      </c>
      <c r="I187" s="258" t="s">
        <v>1580</v>
      </c>
      <c r="J187" s="258"/>
      <c r="K187" s="304"/>
    </row>
    <row r="188" spans="2:11" s="1" customFormat="1" ht="15" customHeight="1">
      <c r="B188" s="281"/>
      <c r="C188" s="258" t="s">
        <v>1583</v>
      </c>
      <c r="D188" s="258"/>
      <c r="E188" s="258"/>
      <c r="F188" s="279" t="s">
        <v>1505</v>
      </c>
      <c r="G188" s="258"/>
      <c r="H188" s="258" t="s">
        <v>1584</v>
      </c>
      <c r="I188" s="258" t="s">
        <v>1580</v>
      </c>
      <c r="J188" s="258"/>
      <c r="K188" s="304"/>
    </row>
    <row r="189" spans="2:11" s="1" customFormat="1" ht="15" customHeight="1">
      <c r="B189" s="281"/>
      <c r="C189" s="317" t="s">
        <v>1585</v>
      </c>
      <c r="D189" s="258"/>
      <c r="E189" s="258"/>
      <c r="F189" s="279" t="s">
        <v>1505</v>
      </c>
      <c r="G189" s="258"/>
      <c r="H189" s="258" t="s">
        <v>1586</v>
      </c>
      <c r="I189" s="258" t="s">
        <v>1587</v>
      </c>
      <c r="J189" s="318" t="s">
        <v>1588</v>
      </c>
      <c r="K189" s="304"/>
    </row>
    <row r="190" spans="2:11" s="1" customFormat="1" ht="15" customHeight="1">
      <c r="B190" s="281"/>
      <c r="C190" s="317" t="s">
        <v>49</v>
      </c>
      <c r="D190" s="258"/>
      <c r="E190" s="258"/>
      <c r="F190" s="279" t="s">
        <v>1499</v>
      </c>
      <c r="G190" s="258"/>
      <c r="H190" s="255" t="s">
        <v>1589</v>
      </c>
      <c r="I190" s="258" t="s">
        <v>1590</v>
      </c>
      <c r="J190" s="258"/>
      <c r="K190" s="304"/>
    </row>
    <row r="191" spans="2:11" s="1" customFormat="1" ht="15" customHeight="1">
      <c r="B191" s="281"/>
      <c r="C191" s="317" t="s">
        <v>1591</v>
      </c>
      <c r="D191" s="258"/>
      <c r="E191" s="258"/>
      <c r="F191" s="279" t="s">
        <v>1499</v>
      </c>
      <c r="G191" s="258"/>
      <c r="H191" s="258" t="s">
        <v>1592</v>
      </c>
      <c r="I191" s="258" t="s">
        <v>1534</v>
      </c>
      <c r="J191" s="258"/>
      <c r="K191" s="304"/>
    </row>
    <row r="192" spans="2:11" s="1" customFormat="1" ht="15" customHeight="1">
      <c r="B192" s="281"/>
      <c r="C192" s="317" t="s">
        <v>1593</v>
      </c>
      <c r="D192" s="258"/>
      <c r="E192" s="258"/>
      <c r="F192" s="279" t="s">
        <v>1499</v>
      </c>
      <c r="G192" s="258"/>
      <c r="H192" s="258" t="s">
        <v>1594</v>
      </c>
      <c r="I192" s="258" t="s">
        <v>1534</v>
      </c>
      <c r="J192" s="258"/>
      <c r="K192" s="304"/>
    </row>
    <row r="193" spans="2:11" s="1" customFormat="1" ht="15" customHeight="1">
      <c r="B193" s="281"/>
      <c r="C193" s="317" t="s">
        <v>1595</v>
      </c>
      <c r="D193" s="258"/>
      <c r="E193" s="258"/>
      <c r="F193" s="279" t="s">
        <v>1505</v>
      </c>
      <c r="G193" s="258"/>
      <c r="H193" s="258" t="s">
        <v>1596</v>
      </c>
      <c r="I193" s="258" t="s">
        <v>1534</v>
      </c>
      <c r="J193" s="258"/>
      <c r="K193" s="304"/>
    </row>
    <row r="194" spans="2:11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pans="2:11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pans="2:11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pans="2:11" s="1" customFormat="1" ht="18.75" customHeight="1">
      <c r="B197" s="265"/>
      <c r="C197" s="265"/>
      <c r="D197" s="265"/>
      <c r="E197" s="265"/>
      <c r="F197" s="265"/>
      <c r="G197" s="265"/>
      <c r="H197" s="265"/>
      <c r="I197" s="265"/>
      <c r="J197" s="265"/>
      <c r="K197" s="265"/>
    </row>
    <row r="198" spans="2:11" s="1" customFormat="1" ht="13.5">
      <c r="B198" s="247"/>
      <c r="C198" s="248"/>
      <c r="D198" s="248"/>
      <c r="E198" s="248"/>
      <c r="F198" s="248"/>
      <c r="G198" s="248"/>
      <c r="H198" s="248"/>
      <c r="I198" s="248"/>
      <c r="J198" s="248"/>
      <c r="K198" s="249"/>
    </row>
    <row r="199" spans="2:11" s="1" customFormat="1" ht="21">
      <c r="B199" s="250"/>
      <c r="C199" s="378" t="s">
        <v>1597</v>
      </c>
      <c r="D199" s="378"/>
      <c r="E199" s="378"/>
      <c r="F199" s="378"/>
      <c r="G199" s="378"/>
      <c r="H199" s="378"/>
      <c r="I199" s="378"/>
      <c r="J199" s="378"/>
      <c r="K199" s="251"/>
    </row>
    <row r="200" spans="2:11" s="1" customFormat="1" ht="25.5" customHeight="1">
      <c r="B200" s="250"/>
      <c r="C200" s="320" t="s">
        <v>1598</v>
      </c>
      <c r="D200" s="320"/>
      <c r="E200" s="320"/>
      <c r="F200" s="320" t="s">
        <v>1599</v>
      </c>
      <c r="G200" s="321"/>
      <c r="H200" s="379" t="s">
        <v>1600</v>
      </c>
      <c r="I200" s="379"/>
      <c r="J200" s="379"/>
      <c r="K200" s="251"/>
    </row>
    <row r="201" spans="2:1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pans="2:11" s="1" customFormat="1" ht="15" customHeight="1">
      <c r="B202" s="281"/>
      <c r="C202" s="258" t="s">
        <v>1590</v>
      </c>
      <c r="D202" s="258"/>
      <c r="E202" s="258"/>
      <c r="F202" s="279" t="s">
        <v>50</v>
      </c>
      <c r="G202" s="258"/>
      <c r="H202" s="380" t="s">
        <v>1601</v>
      </c>
      <c r="I202" s="380"/>
      <c r="J202" s="380"/>
      <c r="K202" s="304"/>
    </row>
    <row r="203" spans="2:11" s="1" customFormat="1" ht="15" customHeight="1">
      <c r="B203" s="281"/>
      <c r="C203" s="258"/>
      <c r="D203" s="258"/>
      <c r="E203" s="258"/>
      <c r="F203" s="279" t="s">
        <v>51</v>
      </c>
      <c r="G203" s="258"/>
      <c r="H203" s="380" t="s">
        <v>1602</v>
      </c>
      <c r="I203" s="380"/>
      <c r="J203" s="380"/>
      <c r="K203" s="304"/>
    </row>
    <row r="204" spans="2:11" s="1" customFormat="1" ht="15" customHeight="1">
      <c r="B204" s="281"/>
      <c r="C204" s="258"/>
      <c r="D204" s="258"/>
      <c r="E204" s="258"/>
      <c r="F204" s="279" t="s">
        <v>54</v>
      </c>
      <c r="G204" s="258"/>
      <c r="H204" s="380" t="s">
        <v>1603</v>
      </c>
      <c r="I204" s="380"/>
      <c r="J204" s="380"/>
      <c r="K204" s="304"/>
    </row>
    <row r="205" spans="2:11" s="1" customFormat="1" ht="15" customHeight="1">
      <c r="B205" s="281"/>
      <c r="C205" s="258"/>
      <c r="D205" s="258"/>
      <c r="E205" s="258"/>
      <c r="F205" s="279" t="s">
        <v>52</v>
      </c>
      <c r="G205" s="258"/>
      <c r="H205" s="380" t="s">
        <v>1604</v>
      </c>
      <c r="I205" s="380"/>
      <c r="J205" s="380"/>
      <c r="K205" s="304"/>
    </row>
    <row r="206" spans="2:11" s="1" customFormat="1" ht="15" customHeight="1">
      <c r="B206" s="281"/>
      <c r="C206" s="258"/>
      <c r="D206" s="258"/>
      <c r="E206" s="258"/>
      <c r="F206" s="279" t="s">
        <v>53</v>
      </c>
      <c r="G206" s="258"/>
      <c r="H206" s="380" t="s">
        <v>1605</v>
      </c>
      <c r="I206" s="380"/>
      <c r="J206" s="380"/>
      <c r="K206" s="304"/>
    </row>
    <row r="207" spans="2:11" s="1" customFormat="1" ht="15" customHeight="1">
      <c r="B207" s="281"/>
      <c r="C207" s="258"/>
      <c r="D207" s="258"/>
      <c r="E207" s="258"/>
      <c r="F207" s="279"/>
      <c r="G207" s="258"/>
      <c r="H207" s="258"/>
      <c r="I207" s="258"/>
      <c r="J207" s="258"/>
      <c r="K207" s="304"/>
    </row>
    <row r="208" spans="2:11" s="1" customFormat="1" ht="15" customHeight="1">
      <c r="B208" s="281"/>
      <c r="C208" s="258" t="s">
        <v>1546</v>
      </c>
      <c r="D208" s="258"/>
      <c r="E208" s="258"/>
      <c r="F208" s="279" t="s">
        <v>83</v>
      </c>
      <c r="G208" s="258"/>
      <c r="H208" s="380" t="s">
        <v>1606</v>
      </c>
      <c r="I208" s="380"/>
      <c r="J208" s="380"/>
      <c r="K208" s="304"/>
    </row>
    <row r="209" spans="2:11" s="1" customFormat="1" ht="15" customHeight="1">
      <c r="B209" s="281"/>
      <c r="C209" s="258"/>
      <c r="D209" s="258"/>
      <c r="E209" s="258"/>
      <c r="F209" s="279" t="s">
        <v>1441</v>
      </c>
      <c r="G209" s="258"/>
      <c r="H209" s="380" t="s">
        <v>1442</v>
      </c>
      <c r="I209" s="380"/>
      <c r="J209" s="380"/>
      <c r="K209" s="304"/>
    </row>
    <row r="210" spans="2:11" s="1" customFormat="1" ht="15" customHeight="1">
      <c r="B210" s="281"/>
      <c r="C210" s="258"/>
      <c r="D210" s="258"/>
      <c r="E210" s="258"/>
      <c r="F210" s="279" t="s">
        <v>1439</v>
      </c>
      <c r="G210" s="258"/>
      <c r="H210" s="380" t="s">
        <v>1607</v>
      </c>
      <c r="I210" s="380"/>
      <c r="J210" s="380"/>
      <c r="K210" s="304"/>
    </row>
    <row r="211" spans="2:11" s="1" customFormat="1" ht="15" customHeight="1">
      <c r="B211" s="322"/>
      <c r="C211" s="258"/>
      <c r="D211" s="258"/>
      <c r="E211" s="258"/>
      <c r="F211" s="279" t="s">
        <v>1443</v>
      </c>
      <c r="G211" s="317"/>
      <c r="H211" s="381" t="s">
        <v>1444</v>
      </c>
      <c r="I211" s="381"/>
      <c r="J211" s="381"/>
      <c r="K211" s="323"/>
    </row>
    <row r="212" spans="2:11" s="1" customFormat="1" ht="15" customHeight="1">
      <c r="B212" s="322"/>
      <c r="C212" s="258"/>
      <c r="D212" s="258"/>
      <c r="E212" s="258"/>
      <c r="F212" s="279" t="s">
        <v>1445</v>
      </c>
      <c r="G212" s="317"/>
      <c r="H212" s="381" t="s">
        <v>1608</v>
      </c>
      <c r="I212" s="381"/>
      <c r="J212" s="381"/>
      <c r="K212" s="323"/>
    </row>
    <row r="213" spans="2:11" s="1" customFormat="1" ht="15" customHeight="1">
      <c r="B213" s="322"/>
      <c r="C213" s="258"/>
      <c r="D213" s="258"/>
      <c r="E213" s="258"/>
      <c r="F213" s="279"/>
      <c r="G213" s="317"/>
      <c r="H213" s="308"/>
      <c r="I213" s="308"/>
      <c r="J213" s="308"/>
      <c r="K213" s="323"/>
    </row>
    <row r="214" spans="2:11" s="1" customFormat="1" ht="15" customHeight="1">
      <c r="B214" s="322"/>
      <c r="C214" s="258" t="s">
        <v>1570</v>
      </c>
      <c r="D214" s="258"/>
      <c r="E214" s="258"/>
      <c r="F214" s="279">
        <v>1</v>
      </c>
      <c r="G214" s="317"/>
      <c r="H214" s="381" t="s">
        <v>1609</v>
      </c>
      <c r="I214" s="381"/>
      <c r="J214" s="381"/>
      <c r="K214" s="323"/>
    </row>
    <row r="215" spans="2:11" s="1" customFormat="1" ht="15" customHeight="1">
      <c r="B215" s="322"/>
      <c r="C215" s="258"/>
      <c r="D215" s="258"/>
      <c r="E215" s="258"/>
      <c r="F215" s="279">
        <v>2</v>
      </c>
      <c r="G215" s="317"/>
      <c r="H215" s="381" t="s">
        <v>1610</v>
      </c>
      <c r="I215" s="381"/>
      <c r="J215" s="381"/>
      <c r="K215" s="323"/>
    </row>
    <row r="216" spans="2:11" s="1" customFormat="1" ht="15" customHeight="1">
      <c r="B216" s="322"/>
      <c r="C216" s="258"/>
      <c r="D216" s="258"/>
      <c r="E216" s="258"/>
      <c r="F216" s="279">
        <v>3</v>
      </c>
      <c r="G216" s="317"/>
      <c r="H216" s="381" t="s">
        <v>1611</v>
      </c>
      <c r="I216" s="381"/>
      <c r="J216" s="381"/>
      <c r="K216" s="323"/>
    </row>
    <row r="217" spans="2:11" s="1" customFormat="1" ht="15" customHeight="1">
      <c r="B217" s="322"/>
      <c r="C217" s="258"/>
      <c r="D217" s="258"/>
      <c r="E217" s="258"/>
      <c r="F217" s="279">
        <v>4</v>
      </c>
      <c r="G217" s="317"/>
      <c r="H217" s="381" t="s">
        <v>1612</v>
      </c>
      <c r="I217" s="381"/>
      <c r="J217" s="381"/>
      <c r="K217" s="323"/>
    </row>
    <row r="218" spans="2:11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210122 - Oprava sociálníh...</vt:lpstr>
      <vt:lpstr>D.1.4.2 - Zdravotechnické...</vt:lpstr>
      <vt:lpstr>D.1.1. - Architektonicko-...</vt:lpstr>
      <vt:lpstr>D.1.4.1 - Oprava vytápění </vt:lpstr>
      <vt:lpstr>D.1.4.3 - Opravy elektroi...</vt:lpstr>
      <vt:lpstr>Pokyny pro vyplnění</vt:lpstr>
      <vt:lpstr>'210122 - Oprava sociálníh...'!Názvy_tisku</vt:lpstr>
      <vt:lpstr>'D.1.1. - Architektonicko-...'!Názvy_tisku</vt:lpstr>
      <vt:lpstr>'D.1.4.1 - Oprava vytápění '!Názvy_tisku</vt:lpstr>
      <vt:lpstr>'D.1.4.2 - Zdravotechnické...'!Názvy_tisku</vt:lpstr>
      <vt:lpstr>'D.1.4.3 - Opravy elektroi...'!Názvy_tisku</vt:lpstr>
      <vt:lpstr>'Rekapitulace stavby'!Názvy_tisku</vt:lpstr>
      <vt:lpstr>'210122 - Oprava sociálníh...'!Oblast_tisku</vt:lpstr>
      <vt:lpstr>'D.1.1. - Architektonicko-...'!Oblast_tisku</vt:lpstr>
      <vt:lpstr>'D.1.4.1 - Oprava vytápění '!Oblast_tisku</vt:lpstr>
      <vt:lpstr>'D.1.4.2 - Zdravotechnické...'!Oblast_tisku</vt:lpstr>
      <vt:lpstr>'D.1.4.3 - Opravy elektroi...'!Oblast_tisku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LENKA\lenka</dc:creator>
  <cp:lastModifiedBy>Marenczoková Radomíra Ing., Dis.</cp:lastModifiedBy>
  <dcterms:created xsi:type="dcterms:W3CDTF">2023-01-26T09:43:51Z</dcterms:created>
  <dcterms:modified xsi:type="dcterms:W3CDTF">2023-01-26T10:38:59Z</dcterms:modified>
</cp:coreProperties>
</file>